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josephinum.at\system\global\employe\home\roman.eibensteiner\Documents\INVESTITION und FINANZIERUNG\04 Beitrag_dyn. Investrechnung_Plattform_Eib_2015\Beitrag interne Zinsfußmethode\"/>
    </mc:Choice>
  </mc:AlternateContent>
  <bookViews>
    <workbookView xWindow="0" yWindow="0" windowWidth="24000" windowHeight="9735" activeTab="2"/>
  </bookViews>
  <sheets>
    <sheet name="6 Aufgabenstellung 1" sheetId="12" r:id="rId1"/>
    <sheet name="6.1.1  Lösungstabelle" sheetId="2" r:id="rId2"/>
    <sheet name="6.1.2 Kapitaldienst" sheetId="9" r:id="rId3"/>
    <sheet name="6.1.3 Finanzplanung" sheetId="13" r:id="rId4"/>
    <sheet name=" 6.1.4 Lös-Aufgabenstellung 1" sheetId="15" r:id="rId5"/>
  </sheets>
  <definedNames>
    <definedName name="_xlnm.Print_Area" localSheetId="0">'6 Aufgabenstellung 1'!$A$1:$G$32</definedName>
    <definedName name="_xlnm.Print_Area" localSheetId="1">'6.1.1  Lösungstabelle'!$A$1:$H$57</definedName>
    <definedName name="_xlnm.Print_Area" localSheetId="2">'6.1.2 Kapitaldienst'!#REF!</definedName>
    <definedName name="_xlnm.Print_Area" localSheetId="3">'6.1.3 Finanzplanung'!$A$3:$I$39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5" l="1"/>
  <c r="E17" i="15"/>
  <c r="B21" i="15" s="1"/>
  <c r="E53" i="2"/>
  <c r="C45" i="2" l="1"/>
  <c r="D45" i="2"/>
  <c r="E45" i="2"/>
  <c r="C14" i="12" l="1"/>
  <c r="C13" i="12"/>
  <c r="G25" i="13"/>
  <c r="D18" i="12" l="1"/>
  <c r="C20" i="9" l="1"/>
  <c r="B29" i="9" l="1"/>
  <c r="C29" i="9" s="1"/>
  <c r="C24" i="9"/>
  <c r="D25" i="9" s="1"/>
  <c r="C22" i="9" l="1"/>
  <c r="E41" i="9"/>
  <c r="E42" i="9"/>
  <c r="E43" i="9"/>
  <c r="E29" i="9"/>
  <c r="G26" i="13" s="1"/>
  <c r="E39" i="9"/>
  <c r="E37" i="9"/>
  <c r="E35" i="9"/>
  <c r="E33" i="9"/>
  <c r="E31" i="9"/>
  <c r="E40" i="9"/>
  <c r="E38" i="9"/>
  <c r="E36" i="9"/>
  <c r="E34" i="9"/>
  <c r="E32" i="9"/>
  <c r="E30" i="9"/>
  <c r="D29" i="9"/>
  <c r="G28" i="13" l="1"/>
  <c r="B30" i="9"/>
  <c r="E49" i="9"/>
  <c r="E38" i="2"/>
  <c r="D38" i="2"/>
  <c r="C38" i="2"/>
  <c r="E34" i="2"/>
  <c r="E36" i="2" s="1"/>
  <c r="D34" i="2"/>
  <c r="D36" i="2" s="1"/>
  <c r="C34" i="2"/>
  <c r="C36" i="2" s="1"/>
  <c r="G30" i="13" l="1"/>
  <c r="D26" i="15" s="1"/>
  <c r="E24" i="15"/>
  <c r="D39" i="2"/>
  <c r="C39" i="2"/>
  <c r="E39" i="2"/>
  <c r="C30" i="9"/>
  <c r="D30" i="9" l="1"/>
  <c r="B31" i="9" l="1"/>
  <c r="C31" i="9" l="1"/>
  <c r="D31" i="9" l="1"/>
  <c r="B32" i="9" l="1"/>
  <c r="C32" i="9" l="1"/>
  <c r="D32" i="9" l="1"/>
  <c r="B33" i="9" l="1"/>
  <c r="C33" i="9" l="1"/>
  <c r="D33" i="9" s="1"/>
  <c r="B34" i="9" l="1"/>
  <c r="C34" i="9" l="1"/>
  <c r="D34" i="9" s="1"/>
  <c r="B35" i="9" s="1"/>
  <c r="C35" i="9" l="1"/>
  <c r="D35" i="9" s="1"/>
  <c r="B36" i="9" s="1"/>
  <c r="C36" i="9" l="1"/>
  <c r="D36" i="9" s="1"/>
  <c r="B37" i="9" s="1"/>
  <c r="C37" i="9" l="1"/>
  <c r="D37" i="9" s="1"/>
  <c r="B38" i="9" s="1"/>
  <c r="C38" i="9" l="1"/>
  <c r="D38" i="9" s="1"/>
  <c r="B39" i="9" s="1"/>
  <c r="C39" i="9" l="1"/>
  <c r="D39" i="9" s="1"/>
  <c r="B40" i="9" s="1"/>
  <c r="C40" i="9" l="1"/>
  <c r="C49" i="9" s="1"/>
  <c r="D40" i="9" l="1"/>
  <c r="D49" i="9" s="1"/>
  <c r="B41" i="9" l="1"/>
  <c r="C41" i="9" s="1"/>
  <c r="D41" i="9" s="1"/>
  <c r="B42" i="9" s="1"/>
  <c r="C42" i="9" s="1"/>
  <c r="D42" i="9" s="1"/>
  <c r="B43" i="9" s="1"/>
  <c r="C43" i="9" s="1"/>
  <c r="D43" i="9" s="1"/>
</calcChain>
</file>

<file path=xl/sharedStrings.xml><?xml version="1.0" encoding="utf-8"?>
<sst xmlns="http://schemas.openxmlformats.org/spreadsheetml/2006/main" count="162" uniqueCount="149">
  <si>
    <t>VARIANTE 1</t>
  </si>
  <si>
    <t>VARIANTE 2</t>
  </si>
  <si>
    <t>VARIANTE 3</t>
  </si>
  <si>
    <t>Do</t>
  </si>
  <si>
    <t>Kapitalwert</t>
  </si>
  <si>
    <t>Ao</t>
  </si>
  <si>
    <t>Anschaffungswert</t>
  </si>
  <si>
    <t>b</t>
  </si>
  <si>
    <t>laufenden Einnahmen aus einer Investition</t>
  </si>
  <si>
    <t>a</t>
  </si>
  <si>
    <t>laufende Ausgaben der Investition</t>
  </si>
  <si>
    <t>q</t>
  </si>
  <si>
    <t>Aufzinsungsfaktor</t>
  </si>
  <si>
    <t>an</t>
  </si>
  <si>
    <t>Barwertfaktor</t>
  </si>
  <si>
    <t>n</t>
  </si>
  <si>
    <t>(Do+Ao)/(b-a)</t>
  </si>
  <si>
    <t>wird über Zielwertsuche hergestellt</t>
  </si>
  <si>
    <t>q = 1+i</t>
  </si>
  <si>
    <t>Nutzungsdauer in Jahren</t>
  </si>
  <si>
    <t>Annuitätenfaktor</t>
  </si>
  <si>
    <t>Finanzierbarkeitsbeurteilung:</t>
  </si>
  <si>
    <t>Im Rahmen der Finanzplanung wird versucht die Geldmittelflüsse</t>
  </si>
  <si>
    <t>für die Zukunft darzustellen, um festzustellen, ob die Geldmittelzuflüsse</t>
  </si>
  <si>
    <t>ausreichen um die Geldmittelabflüsse zu decken.</t>
  </si>
  <si>
    <t>Investitionen herangegangen werden.</t>
  </si>
  <si>
    <t>Die Finanzplanung sichert die Liquidität des Betriebes bzw. der Unternehmung ab.</t>
  </si>
  <si>
    <t>laufende Einnahmen aus der Leistung der Investition:</t>
  </si>
  <si>
    <t>laufende Ausgabgen durch den Betrieb der Investition bedingt:</t>
  </si>
  <si>
    <t>(z.B: Treibstoff, Schmiermittl, Service, Versicherung, Löhne, Reparaturen, Abgaben, Maut etc.)</t>
  </si>
  <si>
    <t>Überschuss/Unterdeckung laufender Betrieb</t>
  </si>
  <si>
    <t>Kapitaldienstbelastung, die durch die Investition bedingt ist</t>
  </si>
  <si>
    <t>Überschuss/Unterdeckung  gesamt</t>
  </si>
  <si>
    <t>Finanzplan für ein laufendes Jahr</t>
  </si>
  <si>
    <t>Zu beachten:</t>
  </si>
  <si>
    <t>sollte eine eigene Position im Finanzplan für Geldmittelentnahmen für den Unternhemer stehen.</t>
  </si>
  <si>
    <t>geplante Geldmittelentnahmen des Unternehmers (Privatbedarf)</t>
  </si>
  <si>
    <t>für Privatentnahmen und Investitionen zur Verfügung stehende Geldmittel</t>
  </si>
  <si>
    <t>Kapitaldienst</t>
  </si>
  <si>
    <t>von Fremdkapital resultiert.</t>
  </si>
  <si>
    <t xml:space="preserve">Der Kapitaldienst ist eine finanzielle Belastung, die aus der Aufnahme </t>
  </si>
  <si>
    <t>Es gibt nun verschiedene Möglichkeiten den Kapitaldienst zu berechnen.</t>
  </si>
  <si>
    <t>Der Kapitaldienst wird wie folgt berechnet:</t>
  </si>
  <si>
    <t>Kreditbetrag</t>
  </si>
  <si>
    <t>Zinsen % p.a</t>
  </si>
  <si>
    <t>LZ</t>
  </si>
  <si>
    <t>Annuität</t>
  </si>
  <si>
    <t>Tilgung jährlich im Nachhinen.</t>
  </si>
  <si>
    <t>Laufzeit (Jahre)</t>
  </si>
  <si>
    <t>Schuld am Beginn des Jahres</t>
  </si>
  <si>
    <t>Zinsen</t>
  </si>
  <si>
    <t>Tilgung</t>
  </si>
  <si>
    <t>Tilgungsplan Annuitätentilgung</t>
  </si>
  <si>
    <r>
      <t xml:space="preserve">KD (=Annuität)= </t>
    </r>
    <r>
      <rPr>
        <b/>
        <sz val="11"/>
        <color theme="1"/>
        <rFont val="Calibri"/>
        <family val="2"/>
        <scheme val="minor"/>
      </rPr>
      <t>Kapitaldienst</t>
    </r>
  </si>
  <si>
    <t>Wenn nicht unter den laufenden Ausgaben für den Unternehmer Geldmittel abgeflossen sind,</t>
  </si>
  <si>
    <t>Im Weitern Verlauf beschäftigen wir uns ausschließlich mit der Annuitäten- oder Pauschalratentilgung.</t>
  </si>
  <si>
    <t>Summe</t>
  </si>
  <si>
    <t>Der Kapitaldienst setzt sich aus einem Zinsanteil und einem Tilgungsanteil zusammen.</t>
  </si>
  <si>
    <t>Zinsfuß</t>
  </si>
  <si>
    <t>Finanzierbarkeit</t>
  </si>
  <si>
    <t>Geldmittelzuflüsse</t>
  </si>
  <si>
    <t xml:space="preserve"> -Geldmittelabflüsse</t>
  </si>
  <si>
    <t xml:space="preserve">  =Überschuss/Unterdckung</t>
  </si>
  <si>
    <t>Zielwertsuche "Zielwert"</t>
  </si>
  <si>
    <t>veränderbare Zelle (=Wert) bei Zielwertsuche</t>
  </si>
  <si>
    <t>Zielzelle mit Zielwert muss "0" sein</t>
  </si>
  <si>
    <t>Hinweis Zielwertsuche: Man geht im EXCEL Menue auf Daten und dort unter Was-wäre-wenn-Analyse auf Zielwertsuche.</t>
  </si>
  <si>
    <t>Photovoltaikinvestition</t>
  </si>
  <si>
    <t>Beschreibung der Vorgehensweise:</t>
  </si>
  <si>
    <t>3 Zielwert eingeben hier "0".</t>
  </si>
  <si>
    <t>Das Prinzip der Finanzplanung zur Beurteilung der Finanzierbarkeit sieht wie folgt aus:</t>
  </si>
  <si>
    <t>Anschaffungswert netto:</t>
  </si>
  <si>
    <t>Laufende Einnahmen aus der Investition Pro Jahr netto:</t>
  </si>
  <si>
    <t>laufend Ausgaben pro Jahr netto, die durch die Investition bedingt sind:</t>
  </si>
  <si>
    <t>Finanzierung:</t>
  </si>
  <si>
    <t>Eigenkapital</t>
  </si>
  <si>
    <t>Fremdkaptial</t>
  </si>
  <si>
    <t>% Anteil</t>
  </si>
  <si>
    <t>absolut</t>
  </si>
  <si>
    <t>Zinssatz Fremdkapital</t>
  </si>
  <si>
    <t>Zinssatz Eigenkapital</t>
  </si>
  <si>
    <t>Laufzeit Fremdkapital in Jahren</t>
  </si>
  <si>
    <t>Aufgabenstellung:</t>
  </si>
  <si>
    <t>Mischzinssatz = Kalkulationszinssatz</t>
  </si>
  <si>
    <t>Kann unter diesen Bedingungen die Investition als wirtschaftlich bezeichnet werden?</t>
  </si>
  <si>
    <t>Wieviel Geld kann der Unternehmer pro Jahr max. Entnehmen, wenn der Kredit abgestattet ist?</t>
  </si>
  <si>
    <t>Interpretieren Sie das Ergebnis?</t>
  </si>
  <si>
    <t>Ein gewerbliches Unternehmen plant folgende Photvoltaikinvestition:</t>
  </si>
  <si>
    <t>2 Dann unter Menuepunkt Daten auf Was-wäre-Wenn-analyse, dann auf Zielwertsuche</t>
  </si>
  <si>
    <t>Wird bei der Kapitaldienstermittlung eingesetzt</t>
  </si>
  <si>
    <t>innerhalb dieser zeit muss das Fremdkapital hereingebracht werden.</t>
  </si>
  <si>
    <t>Die Finanzplanung kann man praktisch so darstellen:</t>
  </si>
  <si>
    <t>Wieviel Geld kann der Unternehmer in den ersten Jahren pro Jahr aus der Unternehmung entnehemen für privaten Verbrauch?</t>
  </si>
  <si>
    <t>Nur der Kapitaldienst wird als Ausgabe (=Geldmittelabfluss) wirksam. Es wurde eine Annuität jährlich im Nachhinein vereinbart.</t>
  </si>
  <si>
    <t>Kann unter diesen Bedingungen die Investition als finanzierbar bezeichnet werden?</t>
  </si>
  <si>
    <t>6 Aufgabenstellung 1</t>
  </si>
  <si>
    <t xml:space="preserve">Wenn das der Fall ist, dann kann an die Realisierung von Projekten, </t>
  </si>
  <si>
    <t>Wenn sich ein Überschuss ergibt, das ist eine unbedingte Forderung um die</t>
  </si>
  <si>
    <t>als finanzierbar bezeichnet werden.</t>
  </si>
  <si>
    <t xml:space="preserve">Liquidität des Betriebes/der Unternehmung sicherzustellen, dann kann die Investition </t>
  </si>
  <si>
    <t>Der Unternehmer sollte jedenfalls für seine Arbeit eine Abgeltung bekommen.</t>
  </si>
  <si>
    <t xml:space="preserve">Bei der  internen Zinsfußmethode wird von der Grundformel ausgegengen, </t>
  </si>
  <si>
    <t>wobei jetzt der Zinsfuß die Variable ist.</t>
  </si>
  <si>
    <t>Hierbei wird gefragt wie sich das investierte Kapital unter</t>
  </si>
  <si>
    <t xml:space="preserve">bestimmten Bedingungen (bestimmter Kapitalwert, Anschaffungswert der Investition, Nutzungsdauer, </t>
  </si>
  <si>
    <t>zu erwartende Einnahmen und Ausgaben) verzinst.</t>
  </si>
  <si>
    <t>Jene Variante, die das Kapital am am besten verzinst ist die günstigste bzw. wirtschaftlichste.,</t>
  </si>
  <si>
    <t>ND</t>
  </si>
  <si>
    <t>Mindestanforderung</t>
  </si>
  <si>
    <t>pk</t>
  </si>
  <si>
    <t>Kalkulationszinssatz</t>
  </si>
  <si>
    <t>Der interne Zinssatz (Zinsfuß) muss größer oder gleich dem Kalkulationszinssatz (Kalkulationszinsfuß = Zinssatz/100) sein, damit die Investition als wirtschaftlich bezeichnet werden kann. Je größer die Differnz zwischen internen zinsfuß und dem Kalkulationszinsfuß ist, desto wirtschaftlicher ist eine Investition.</t>
  </si>
  <si>
    <t xml:space="preserve">Bei mehreren Investitionsvarianten ist jene die günstigere, die den höchsten internen Zinsfuß bringt. </t>
  </si>
  <si>
    <t>Interpretation zum intenen Zinsfuß:</t>
  </si>
  <si>
    <t xml:space="preserve">Jene Investitionsvariante mit dem höchsten internen Zinssatz (Zinsfuß)  verzinst das investierte Kapital am besten. </t>
  </si>
  <si>
    <t>p*</t>
  </si>
  <si>
    <t>interner Zinssatz p.a.*</t>
  </si>
  <si>
    <t>Bevor die Zielwertsuche durchgeführt wird, wird hier der Kalkulationszinssatz eingesetzt, der dann über die Zielwertsuche zum internen Zinssatz wird.</t>
  </si>
  <si>
    <t>Über die Funktion "Zielwertsuche" in EXCEL wird in der veränderbaren Zelle der zu</t>
  </si>
  <si>
    <t>4 dann mit Curser in das Feld veränderbare Zelle stellen</t>
  </si>
  <si>
    <r>
      <t xml:space="preserve">5 Dann mit Curser auf grüne Zelle interner Zinssatz stellen </t>
    </r>
    <r>
      <rPr>
        <sz val="8"/>
        <rFont val="Arial"/>
        <family val="2"/>
      </rPr>
      <t>(in der Sie am Beginn den Kalkulationszinssatz eingetragen haben)</t>
    </r>
    <r>
      <rPr>
        <sz val="12"/>
        <rFont val="Arial"/>
        <family val="2"/>
      </rPr>
      <t xml:space="preserve"> und  OK drücken</t>
    </r>
  </si>
  <si>
    <r>
      <t xml:space="preserve">6 Dann errechneten internen Zinssatz ablesen ablesen und OK drücken </t>
    </r>
    <r>
      <rPr>
        <sz val="8"/>
        <rFont val="Arial"/>
        <family val="2"/>
      </rPr>
      <t>(der interne Zinssatz wird eingetragen)</t>
    </r>
    <r>
      <rPr>
        <sz val="12"/>
        <rFont val="Arial"/>
        <family val="2"/>
      </rPr>
      <t>.</t>
    </r>
  </si>
  <si>
    <t>Wird in der Lösungstabelle eingetragen</t>
  </si>
  <si>
    <t>Lösungstabelle interner Zinssatz</t>
  </si>
  <si>
    <t>In der folgenden Lösungstabelle werden die Werte, die gegeben sind in den grünen Feldern eingefügt.</t>
  </si>
  <si>
    <t>ermittelnde interne Zinssatz berechnet.</t>
  </si>
  <si>
    <t>1 Sie stellen sich mit den Curser auf die Zielzelle (Lösungstabelle)</t>
  </si>
  <si>
    <t>Wie hoch ist der interne Zinssatz p.a. ?</t>
  </si>
  <si>
    <t>Jährliche Tilgung (Annuitätentilgung) und Kapitalisierung und decursive Verzinsung.</t>
  </si>
  <si>
    <t xml:space="preserve">Innerhalb von 20 Jahren wird das investierte Kapital zurückgewonnen </t>
  </si>
  <si>
    <t>und das in dieser Zeit gebundene Kapital wird mit dem internen Zinssatz von 6.67% verzinst.</t>
  </si>
  <si>
    <t>damit kann die Investition als wirtschaftlich bezeichnet werden .</t>
  </si>
  <si>
    <t xml:space="preserve">Der interne Zinsatz übersteigt den kalk. Zinssatz um  </t>
  </si>
  <si>
    <t xml:space="preserve">Der interne Zinsatz (Zinsfuß) übersteigt den kalk. Zinssatz um  </t>
  </si>
  <si>
    <t>Der interne Zinssatz beträgt:</t>
  </si>
  <si>
    <t xml:space="preserve">wird innerhalb der ND zurückgewonnen und das in dieser Zeit gebundene Kapital wird </t>
  </si>
  <si>
    <t xml:space="preserve">mit </t>
  </si>
  <si>
    <t>p.a Verzinst</t>
  </si>
  <si>
    <t xml:space="preserve">der Investition erbracht werden. Darüberhinaus stehen noch </t>
  </si>
  <si>
    <t>zur Verfügung.</t>
  </si>
  <si>
    <r>
      <rPr>
        <b/>
        <sz val="11"/>
        <color theme="1"/>
        <rFont val="Calibri"/>
        <family val="2"/>
        <scheme val="minor"/>
      </rPr>
      <t>Interpretation:</t>
    </r>
    <r>
      <rPr>
        <sz val="11"/>
        <color theme="1"/>
        <rFont val="Calibri"/>
        <family val="2"/>
        <scheme val="minor"/>
      </rPr>
      <t xml:space="preserve"> Das investirte Kapital von </t>
    </r>
  </si>
  <si>
    <t>Lösung</t>
  </si>
  <si>
    <t xml:space="preserve">Der Unternehmer kann p.a </t>
  </si>
  <si>
    <t>entnehmen, wenn der Kredit abgestattet ist.</t>
  </si>
  <si>
    <t>Die Investition kann als finanzierbar bezeichnet werden. Der Kapitaldienst kann mit Hilfe der Leistung</t>
  </si>
  <si>
    <t xml:space="preserve">6.1.1 Löungstabelle interne Zinsfußmethode </t>
  </si>
  <si>
    <t>6.1.2  Kapitaldienst</t>
  </si>
  <si>
    <t>6.1.3 Finanzplanung</t>
  </si>
  <si>
    <t xml:space="preserve">6.1.4 Lösung 6 Aufgabenstellung 1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</si>
</sst>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_-* #,##0.00\ _€_-;\-* #,##0.00\ _€_-;_-* &quot;-&quot;??\ _€_-;_-@_-"/>
    <numFmt numFmtId="165" formatCode="_-* #,##0.00\ _D_M_-;\-* #,##0.00\ _D_M_-;_-* &quot;-&quot;??\ _D_M_-;_-@_-"/>
    <numFmt numFmtId="166" formatCode="0.000"/>
    <numFmt numFmtId="167" formatCode="0.00000"/>
    <numFmt numFmtId="168" formatCode="_-[$€-C07]\ * #,##0.00_-;\-[$€-C07]\ * #,##0.00_-;_-[$€-C07]\ * &quot;-&quot;??_-;_-@_-"/>
    <numFmt numFmtId="169" formatCode="0.0"/>
    <numFmt numFmtId="170" formatCode="#,##0_ ;\-#,##0\ "/>
    <numFmt numFmtId="171" formatCode="0.00_ ;\-0.00\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76">
    <xf numFmtId="0" fontId="0" fillId="0" borderId="0" xfId="0"/>
    <xf numFmtId="0" fontId="1" fillId="0" borderId="0" xfId="1"/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1" fontId="5" fillId="2" borderId="1" xfId="1" applyNumberFormat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center" vertical="center"/>
    </xf>
    <xf numFmtId="0" fontId="5" fillId="0" borderId="1" xfId="1" applyFont="1" applyBorder="1"/>
    <xf numFmtId="0" fontId="4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166" fontId="5" fillId="0" borderId="1" xfId="1" applyNumberFormat="1" applyFont="1" applyBorder="1" applyAlignment="1">
      <alignment horizontal="center"/>
    </xf>
    <xf numFmtId="167" fontId="5" fillId="0" borderId="1" xfId="1" applyNumberFormat="1" applyFont="1" applyBorder="1" applyAlignment="1">
      <alignment horizontal="center"/>
    </xf>
    <xf numFmtId="0" fontId="4" fillId="0" borderId="1" xfId="1" applyFont="1" applyFill="1" applyBorder="1" applyAlignment="1">
      <alignment horizontal="center" vertical="center" wrapText="1"/>
    </xf>
    <xf numFmtId="168" fontId="9" fillId="4" borderId="0" xfId="0" applyNumberFormat="1" applyFont="1" applyFill="1"/>
    <xf numFmtId="0" fontId="9" fillId="4" borderId="5" xfId="0" applyFont="1" applyFill="1" applyBorder="1"/>
    <xf numFmtId="168" fontId="0" fillId="4" borderId="5" xfId="0" applyNumberFormat="1" applyFill="1" applyBorder="1"/>
    <xf numFmtId="168" fontId="15" fillId="4" borderId="5" xfId="0" applyNumberFormat="1" applyFont="1" applyFill="1" applyBorder="1"/>
    <xf numFmtId="0" fontId="0" fillId="4" borderId="0" xfId="0" applyFill="1"/>
    <xf numFmtId="168" fontId="15" fillId="4" borderId="11" xfId="0" applyNumberFormat="1" applyFont="1" applyFill="1" applyBorder="1"/>
    <xf numFmtId="0" fontId="0" fillId="5" borderId="1" xfId="0" applyFill="1" applyBorder="1" applyAlignment="1">
      <alignment horizontal="center"/>
    </xf>
    <xf numFmtId="168" fontId="0" fillId="5" borderId="1" xfId="0" applyNumberFormat="1" applyFill="1" applyBorder="1"/>
    <xf numFmtId="0" fontId="0" fillId="4" borderId="1" xfId="0" applyFill="1" applyBorder="1" applyAlignment="1">
      <alignment horizontal="center"/>
    </xf>
    <xf numFmtId="169" fontId="0" fillId="5" borderId="1" xfId="0" applyNumberFormat="1" applyFill="1" applyBorder="1" applyAlignment="1">
      <alignment horizontal="center"/>
    </xf>
    <xf numFmtId="0" fontId="0" fillId="4" borderId="0" xfId="0" applyFill="1" applyBorder="1"/>
    <xf numFmtId="170" fontId="6" fillId="2" borderId="1" xfId="1" applyNumberFormat="1" applyFont="1" applyFill="1" applyBorder="1" applyAlignment="1">
      <alignment horizontal="center" vertical="center"/>
    </xf>
    <xf numFmtId="168" fontId="9" fillId="5" borderId="0" xfId="0" applyNumberFormat="1" applyFont="1" applyFill="1"/>
    <xf numFmtId="168" fontId="0" fillId="4" borderId="1" xfId="0" applyNumberFormat="1" applyFill="1" applyBorder="1" applyAlignment="1">
      <alignment horizontal="center" vertical="center"/>
    </xf>
    <xf numFmtId="164" fontId="0" fillId="4" borderId="1" xfId="2" applyFont="1" applyFill="1" applyBorder="1"/>
    <xf numFmtId="1" fontId="0" fillId="4" borderId="1" xfId="2" applyNumberFormat="1" applyFont="1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" xfId="0" applyFill="1" applyBorder="1"/>
    <xf numFmtId="43" fontId="0" fillId="4" borderId="1" xfId="0" applyNumberFormat="1" applyFill="1" applyBorder="1"/>
    <xf numFmtId="10" fontId="0" fillId="4" borderId="1" xfId="3" applyNumberFormat="1" applyFont="1" applyFill="1" applyBorder="1" applyAlignment="1">
      <alignment horizontal="center" vertical="center"/>
    </xf>
    <xf numFmtId="0" fontId="0" fillId="6" borderId="0" xfId="0" applyFill="1"/>
    <xf numFmtId="0" fontId="9" fillId="4" borderId="0" xfId="0" applyFont="1" applyFill="1"/>
    <xf numFmtId="0" fontId="9" fillId="4" borderId="5" xfId="0" applyFont="1" applyFill="1" applyBorder="1" applyAlignment="1">
      <alignment horizontal="left"/>
    </xf>
    <xf numFmtId="0" fontId="0" fillId="7" borderId="0" xfId="0" applyFill="1"/>
    <xf numFmtId="168" fontId="9" fillId="5" borderId="1" xfId="0" applyNumberFormat="1" applyFont="1" applyFill="1" applyBorder="1"/>
    <xf numFmtId="0" fontId="15" fillId="4" borderId="0" xfId="0" applyFont="1" applyFill="1"/>
    <xf numFmtId="0" fontId="0" fillId="4" borderId="14" xfId="0" applyFill="1" applyBorder="1" applyAlignment="1">
      <alignment horizontal="center"/>
    </xf>
    <xf numFmtId="168" fontId="0" fillId="4" borderId="1" xfId="0" applyNumberFormat="1" applyFill="1" applyBorder="1"/>
    <xf numFmtId="168" fontId="0" fillId="4" borderId="2" xfId="0" applyNumberFormat="1" applyFill="1" applyBorder="1"/>
    <xf numFmtId="0" fontId="12" fillId="4" borderId="14" xfId="0" applyFont="1" applyFill="1" applyBorder="1" applyAlignment="1">
      <alignment horizontal="center"/>
    </xf>
    <xf numFmtId="0" fontId="0" fillId="4" borderId="0" xfId="0" applyFill="1" applyBorder="1" applyAlignment="1">
      <alignment horizontal="left"/>
    </xf>
    <xf numFmtId="0" fontId="0" fillId="4" borderId="13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wrapText="1"/>
    </xf>
    <xf numFmtId="0" fontId="0" fillId="4" borderId="13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/>
    </xf>
    <xf numFmtId="168" fontId="0" fillId="4" borderId="15" xfId="0" applyNumberFormat="1" applyFill="1" applyBorder="1"/>
    <xf numFmtId="168" fontId="0" fillId="4" borderId="16" xfId="0" applyNumberFormat="1" applyFill="1" applyBorder="1"/>
    <xf numFmtId="0" fontId="2" fillId="4" borderId="0" xfId="1" applyFont="1" applyFill="1"/>
    <xf numFmtId="0" fontId="1" fillId="4" borderId="0" xfId="1" applyFill="1"/>
    <xf numFmtId="0" fontId="3" fillId="4" borderId="0" xfId="1" applyFont="1" applyFill="1"/>
    <xf numFmtId="0" fontId="4" fillId="4" borderId="0" xfId="1" applyFont="1" applyFill="1" applyBorder="1" applyAlignment="1">
      <alignment horizontal="center" vertical="center"/>
    </xf>
    <xf numFmtId="166" fontId="5" fillId="4" borderId="0" xfId="1" applyNumberFormat="1" applyFont="1" applyFill="1" applyBorder="1" applyAlignment="1">
      <alignment horizontal="center"/>
    </xf>
    <xf numFmtId="0" fontId="4" fillId="4" borderId="0" xfId="1" applyFont="1" applyFill="1" applyBorder="1" applyAlignment="1">
      <alignment horizontal="left" vertical="center"/>
    </xf>
    <xf numFmtId="0" fontId="1" fillId="4" borderId="0" xfId="1" applyFill="1" applyBorder="1" applyAlignment="1">
      <alignment horizontal="center"/>
    </xf>
    <xf numFmtId="0" fontId="11" fillId="8" borderId="0" xfId="0" applyFont="1" applyFill="1" applyBorder="1" applyAlignment="1"/>
    <xf numFmtId="0" fontId="1" fillId="8" borderId="0" xfId="1" applyFill="1"/>
    <xf numFmtId="0" fontId="0" fillId="4" borderId="3" xfId="0" applyFill="1" applyBorder="1"/>
    <xf numFmtId="0" fontId="0" fillId="8" borderId="0" xfId="0" applyFill="1"/>
    <xf numFmtId="9" fontId="0" fillId="3" borderId="1" xfId="3" applyFont="1" applyFill="1" applyBorder="1" applyAlignment="1">
      <alignment horizontal="center"/>
    </xf>
    <xf numFmtId="10" fontId="0" fillId="3" borderId="1" xfId="3" applyNumberFormat="1" applyFont="1" applyFill="1" applyBorder="1" applyAlignment="1">
      <alignment horizontal="center"/>
    </xf>
    <xf numFmtId="10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/>
    </xf>
    <xf numFmtId="0" fontId="0" fillId="4" borderId="10" xfId="0" applyFill="1" applyBorder="1"/>
    <xf numFmtId="2" fontId="5" fillId="2" borderId="1" xfId="1" applyNumberFormat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 wrapText="1"/>
    </xf>
    <xf numFmtId="0" fontId="1" fillId="0" borderId="15" xfId="1" applyBorder="1" applyAlignment="1">
      <alignment horizontal="center"/>
    </xf>
    <xf numFmtId="0" fontId="1" fillId="0" borderId="24" xfId="1" applyBorder="1" applyAlignment="1">
      <alignment horizontal="center"/>
    </xf>
    <xf numFmtId="0" fontId="4" fillId="4" borderId="0" xfId="1" applyFont="1" applyFill="1" applyBorder="1" applyAlignment="1">
      <alignment horizontal="center"/>
    </xf>
    <xf numFmtId="0" fontId="0" fillId="4" borderId="1" xfId="0" applyFill="1" applyBorder="1" applyAlignment="1">
      <alignment vertical="center"/>
    </xf>
    <xf numFmtId="9" fontId="0" fillId="3" borderId="1" xfId="3" applyFont="1" applyFill="1" applyBorder="1" applyAlignment="1">
      <alignment horizontal="center" vertical="center"/>
    </xf>
    <xf numFmtId="43" fontId="0" fillId="4" borderId="1" xfId="0" applyNumberFormat="1" applyFill="1" applyBorder="1" applyAlignment="1">
      <alignment vertical="center"/>
    </xf>
    <xf numFmtId="171" fontId="3" fillId="2" borderId="21" xfId="1" applyNumberFormat="1" applyFont="1" applyFill="1" applyBorder="1" applyAlignment="1">
      <alignment horizontal="center" vertical="center"/>
    </xf>
    <xf numFmtId="171" fontId="3" fillId="2" borderId="22" xfId="1" applyNumberFormat="1" applyFont="1" applyFill="1" applyBorder="1" applyAlignment="1">
      <alignment horizontal="center" vertical="center"/>
    </xf>
    <xf numFmtId="10" fontId="19" fillId="4" borderId="0" xfId="3" applyNumberFormat="1" applyFont="1" applyFill="1"/>
    <xf numFmtId="10" fontId="14" fillId="4" borderId="1" xfId="3" applyNumberFormat="1" applyFont="1" applyFill="1" applyBorder="1"/>
    <xf numFmtId="0" fontId="14" fillId="4" borderId="0" xfId="0" applyFont="1" applyFill="1"/>
    <xf numFmtId="164" fontId="12" fillId="4" borderId="1" xfId="2" applyFont="1" applyFill="1" applyBorder="1"/>
    <xf numFmtId="10" fontId="14" fillId="4" borderId="1" xfId="0" applyNumberFormat="1" applyFont="1" applyFill="1" applyBorder="1"/>
    <xf numFmtId="164" fontId="14" fillId="4" borderId="1" xfId="2" applyFont="1" applyFill="1" applyBorder="1"/>
    <xf numFmtId="0" fontId="12" fillId="4" borderId="7" xfId="0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16" fillId="4" borderId="7" xfId="1" applyFont="1" applyFill="1" applyBorder="1" applyAlignment="1">
      <alignment horizontal="left"/>
    </xf>
    <xf numFmtId="0" fontId="16" fillId="4" borderId="8" xfId="1" applyFont="1" applyFill="1" applyBorder="1" applyAlignment="1">
      <alignment horizontal="left"/>
    </xf>
    <xf numFmtId="0" fontId="16" fillId="4" borderId="9" xfId="1" applyFont="1" applyFill="1" applyBorder="1" applyAlignment="1">
      <alignment horizontal="left"/>
    </xf>
    <xf numFmtId="0" fontId="0" fillId="4" borderId="2" xfId="0" applyFill="1" applyBorder="1" applyAlignment="1">
      <alignment horizontal="left" wrapText="1"/>
    </xf>
    <xf numFmtId="0" fontId="0" fillId="4" borderId="4" xfId="0" applyFill="1" applyBorder="1" applyAlignment="1">
      <alignment horizontal="left" wrapText="1"/>
    </xf>
    <xf numFmtId="0" fontId="0" fillId="4" borderId="3" xfId="0" applyFill="1" applyBorder="1" applyAlignment="1">
      <alignment horizontal="left" wrapText="1"/>
    </xf>
    <xf numFmtId="0" fontId="0" fillId="4" borderId="2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0" xfId="0" applyFill="1" applyAlignment="1">
      <alignment horizontal="left" vertical="top" wrapText="1"/>
    </xf>
    <xf numFmtId="0" fontId="0" fillId="4" borderId="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2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 wrapText="1"/>
    </xf>
    <xf numFmtId="0" fontId="0" fillId="4" borderId="3" xfId="0" applyFill="1" applyBorder="1" applyAlignment="1">
      <alignment horizontal="left" vertical="center" wrapText="1"/>
    </xf>
    <xf numFmtId="0" fontId="14" fillId="4" borderId="0" xfId="0" applyFont="1" applyFill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4" fillId="0" borderId="18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7" fillId="4" borderId="0" xfId="1" applyFont="1" applyFill="1" applyBorder="1" applyAlignment="1">
      <alignment horizontal="center" vertical="center" wrapText="1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7" xfId="1" applyFont="1" applyFill="1" applyBorder="1" applyAlignment="1">
      <alignment horizontal="left" vertical="center" wrapText="1"/>
    </xf>
    <xf numFmtId="0" fontId="1" fillId="0" borderId="8" xfId="1" applyFont="1" applyFill="1" applyBorder="1" applyAlignment="1">
      <alignment horizontal="left" vertical="center" wrapText="1"/>
    </xf>
    <xf numFmtId="0" fontId="1" fillId="0" borderId="9" xfId="1" applyFont="1" applyFill="1" applyBorder="1" applyAlignment="1">
      <alignment horizontal="left" vertical="center" wrapText="1"/>
    </xf>
    <xf numFmtId="0" fontId="1" fillId="4" borderId="7" xfId="1" applyFill="1" applyBorder="1" applyAlignment="1">
      <alignment horizontal="center"/>
    </xf>
    <xf numFmtId="0" fontId="1" fillId="4" borderId="8" xfId="1" applyFill="1" applyBorder="1" applyAlignment="1">
      <alignment horizontal="center"/>
    </xf>
    <xf numFmtId="0" fontId="1" fillId="4" borderId="9" xfId="1" applyFill="1" applyBorder="1" applyAlignment="1">
      <alignment horizontal="center"/>
    </xf>
    <xf numFmtId="0" fontId="7" fillId="4" borderId="7" xfId="1" applyFont="1" applyFill="1" applyBorder="1" applyAlignment="1">
      <alignment horizontal="center" vertical="center" wrapText="1"/>
    </xf>
    <xf numFmtId="0" fontId="7" fillId="4" borderId="8" xfId="1" applyFont="1" applyFill="1" applyBorder="1" applyAlignment="1">
      <alignment horizontal="center" vertical="center" wrapText="1"/>
    </xf>
    <xf numFmtId="0" fontId="7" fillId="4" borderId="9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/>
    </xf>
    <xf numFmtId="0" fontId="4" fillId="4" borderId="8" xfId="1" applyFont="1" applyFill="1" applyBorder="1" applyAlignment="1">
      <alignment horizontal="center"/>
    </xf>
    <xf numFmtId="0" fontId="4" fillId="4" borderId="9" xfId="1" applyFont="1" applyFill="1" applyBorder="1" applyAlignment="1">
      <alignment horizontal="center"/>
    </xf>
    <xf numFmtId="0" fontId="4" fillId="0" borderId="23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17" fillId="0" borderId="7" xfId="1" applyFont="1" applyFill="1" applyBorder="1" applyAlignment="1">
      <alignment horizontal="left" vertical="center" wrapText="1"/>
    </xf>
    <xf numFmtId="0" fontId="17" fillId="0" borderId="8" xfId="1" applyFont="1" applyFill="1" applyBorder="1" applyAlignment="1">
      <alignment horizontal="left" vertical="center" wrapText="1"/>
    </xf>
    <xf numFmtId="0" fontId="17" fillId="0" borderId="9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0" fillId="4" borderId="6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left"/>
    </xf>
    <xf numFmtId="0" fontId="12" fillId="4" borderId="19" xfId="0" applyFont="1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1" fillId="4" borderId="7" xfId="0" applyFont="1" applyFill="1" applyBorder="1" applyAlignment="1">
      <alignment horizontal="left"/>
    </xf>
    <xf numFmtId="0" fontId="11" fillId="4" borderId="8" xfId="0" applyFont="1" applyFill="1" applyBorder="1" applyAlignment="1">
      <alignment horizontal="left"/>
    </xf>
    <xf numFmtId="0" fontId="11" fillId="4" borderId="9" xfId="0" applyFont="1" applyFill="1" applyBorder="1" applyAlignment="1">
      <alignment horizontal="left"/>
    </xf>
    <xf numFmtId="0" fontId="15" fillId="4" borderId="7" xfId="0" applyFont="1" applyFill="1" applyBorder="1" applyAlignment="1">
      <alignment horizontal="center"/>
    </xf>
    <xf numFmtId="0" fontId="15" fillId="4" borderId="8" xfId="0" applyFont="1" applyFill="1" applyBorder="1" applyAlignment="1">
      <alignment horizontal="center"/>
    </xf>
    <xf numFmtId="0" fontId="15" fillId="4" borderId="9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left"/>
    </xf>
    <xf numFmtId="0" fontId="9" fillId="4" borderId="0" xfId="0" applyFont="1" applyFill="1" applyAlignment="1">
      <alignment horizontal="left"/>
    </xf>
    <xf numFmtId="0" fontId="0" fillId="4" borderId="5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17" xfId="0" applyFill="1" applyBorder="1" applyAlignment="1">
      <alignment horizontal="center"/>
    </xf>
    <xf numFmtId="0" fontId="9" fillId="4" borderId="0" xfId="0" applyFont="1" applyFill="1" applyBorder="1" applyAlignment="1">
      <alignment horizontal="left"/>
    </xf>
    <xf numFmtId="0" fontId="0" fillId="4" borderId="0" xfId="0" applyFont="1" applyFill="1" applyAlignment="1">
      <alignment horizontal="left" vertical="top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/>
    </xf>
    <xf numFmtId="0" fontId="9" fillId="4" borderId="11" xfId="0" applyFont="1" applyFill="1" applyBorder="1" applyAlignment="1">
      <alignment horizontal="left"/>
    </xf>
    <xf numFmtId="0" fontId="0" fillId="4" borderId="2" xfId="0" applyFill="1" applyBorder="1" applyAlignment="1">
      <alignment horizontal="right"/>
    </xf>
    <xf numFmtId="0" fontId="0" fillId="4" borderId="4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0" xfId="0" applyFill="1" applyAlignment="1">
      <alignment horizontal="left"/>
    </xf>
  </cellXfs>
  <cellStyles count="4">
    <cellStyle name="Komma" xfId="2" builtinId="3"/>
    <cellStyle name="Prozent" xfId="3" builtinId="5"/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1024128</xdr:colOff>
      <xdr:row>5</xdr:row>
      <xdr:rowOff>528202</xdr:rowOff>
    </xdr:from>
    <xdr:to>
      <xdr:col>3</xdr:col>
      <xdr:colOff>329045</xdr:colOff>
      <xdr:row>7</xdr:row>
      <xdr:rowOff>84858</xdr:rowOff>
    </xdr:to>
    <xdr:sp macro="" textlink="">
      <xdr:nvSpPr>
        <xdr:cNvPr id="18" name="Pfeil nach unten 17"/>
        <xdr:cNvSpPr/>
      </xdr:nvSpPr>
      <xdr:spPr>
        <a:xfrm rot="10800000">
          <a:off x="3388060" y="1653884"/>
          <a:ext cx="534508" cy="517815"/>
        </a:xfrm>
        <a:prstGeom prst="downArrow">
          <a:avLst>
            <a:gd name="adj1" fmla="val 50000"/>
            <a:gd name="adj2" fmla="val 52585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2</xdr:col>
      <xdr:colOff>1057564</xdr:colOff>
      <xdr:row>6</xdr:row>
      <xdr:rowOff>211281</xdr:rowOff>
    </xdr:from>
    <xdr:to>
      <xdr:col>3</xdr:col>
      <xdr:colOff>300413</xdr:colOff>
      <xdr:row>8</xdr:row>
      <xdr:rowOff>142931</xdr:rowOff>
    </xdr:to>
    <xdr:sp macro="" textlink="">
      <xdr:nvSpPr>
        <xdr:cNvPr id="19" name="Ellipse 18"/>
        <xdr:cNvSpPr/>
      </xdr:nvSpPr>
      <xdr:spPr>
        <a:xfrm>
          <a:off x="3421496" y="2072986"/>
          <a:ext cx="472440" cy="381922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de-AT" sz="2400" b="1">
              <a:solidFill>
                <a:sysClr val="windowText" lastClr="000000"/>
              </a:solidFill>
            </a:rPr>
            <a:t>?</a:t>
          </a:r>
        </a:p>
      </xdr:txBody>
    </xdr:sp>
    <xdr:clientData/>
  </xdr:twoCellAnchor>
  <xdr:twoCellAnchor editAs="oneCell">
    <xdr:from>
      <xdr:col>1</xdr:col>
      <xdr:colOff>412172</xdr:colOff>
      <xdr:row>5</xdr:row>
      <xdr:rowOff>102177</xdr:rowOff>
    </xdr:from>
    <xdr:to>
      <xdr:col>3</xdr:col>
      <xdr:colOff>1023206</xdr:colOff>
      <xdr:row>5</xdr:row>
      <xdr:rowOff>615982</xdr:rowOff>
    </xdr:to>
    <xdr:pic>
      <xdr:nvPicPr>
        <xdr:cNvPr id="21" name="Grafik 20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6560"/>
        <a:stretch/>
      </xdr:blipFill>
      <xdr:spPr>
        <a:xfrm>
          <a:off x="1174172" y="1227859"/>
          <a:ext cx="3442557" cy="513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548641</xdr:colOff>
      <xdr:row>11</xdr:row>
      <xdr:rowOff>129540</xdr:rowOff>
    </xdr:from>
    <xdr:to>
      <xdr:col>4</xdr:col>
      <xdr:colOff>171451</xdr:colOff>
      <xdr:row>11</xdr:row>
      <xdr:rowOff>502920</xdr:rowOff>
    </xdr:to>
    <xdr:pic>
      <xdr:nvPicPr>
        <xdr:cNvPr id="6" name="Grafik 5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7872"/>
        <a:stretch/>
      </xdr:blipFill>
      <xdr:spPr>
        <a:xfrm>
          <a:off x="1341121" y="12641580"/>
          <a:ext cx="2270760" cy="373380"/>
        </a:xfrm>
        <a:prstGeom prst="rect">
          <a:avLst/>
        </a:prstGeom>
      </xdr:spPr>
    </xdr:pic>
    <xdr:clientData/>
  </xdr:twoCellAnchor>
  <xdr:twoCellAnchor editAs="oneCell">
    <xdr:from>
      <xdr:col>1</xdr:col>
      <xdr:colOff>693420</xdr:colOff>
      <xdr:row>13</xdr:row>
      <xdr:rowOff>51484</xdr:rowOff>
    </xdr:from>
    <xdr:to>
      <xdr:col>3</xdr:col>
      <xdr:colOff>811530</xdr:colOff>
      <xdr:row>13</xdr:row>
      <xdr:rowOff>832680</xdr:rowOff>
    </xdr:to>
    <xdr:pic>
      <xdr:nvPicPr>
        <xdr:cNvPr id="8" name="Grafik 7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1081"/>
        <a:stretch/>
      </xdr:blipFill>
      <xdr:spPr>
        <a:xfrm>
          <a:off x="1485900" y="13371244"/>
          <a:ext cx="1889760" cy="7811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>
      <selection activeCell="D20" sqref="D20"/>
    </sheetView>
  </sheetViews>
  <sheetFormatPr baseColWidth="10" defaultRowHeight="15" x14ac:dyDescent="0.25"/>
  <cols>
    <col min="1" max="1" width="15.5703125" customWidth="1"/>
    <col min="7" max="7" width="14.5703125" bestFit="1" customWidth="1"/>
  </cols>
  <sheetData>
    <row r="1" spans="1:11" ht="27" thickBot="1" x14ac:dyDescent="0.45">
      <c r="A1" s="88" t="s">
        <v>95</v>
      </c>
      <c r="B1" s="89"/>
      <c r="C1" s="89"/>
      <c r="D1" s="89"/>
      <c r="E1" s="89"/>
      <c r="F1" s="89"/>
      <c r="G1" s="90"/>
      <c r="H1" s="33"/>
      <c r="I1" s="33"/>
      <c r="J1" s="33"/>
      <c r="K1" s="33"/>
    </row>
    <row r="2" spans="1:11" ht="15.75" thickBot="1" x14ac:dyDescent="0.3">
      <c r="A2" s="17"/>
      <c r="B2" s="17"/>
      <c r="C2" s="17"/>
      <c r="D2" s="17"/>
      <c r="E2" s="17"/>
      <c r="F2" s="17"/>
      <c r="G2" s="17"/>
      <c r="H2" s="33"/>
      <c r="I2" s="33"/>
      <c r="J2" s="33"/>
      <c r="K2" s="33"/>
    </row>
    <row r="3" spans="1:11" ht="15.75" thickBot="1" x14ac:dyDescent="0.3">
      <c r="A3" s="84" t="s">
        <v>67</v>
      </c>
      <c r="B3" s="85"/>
      <c r="C3" s="85"/>
      <c r="D3" s="85"/>
      <c r="E3" s="85"/>
      <c r="F3" s="85"/>
      <c r="G3" s="86"/>
      <c r="H3" s="33"/>
      <c r="I3" s="33"/>
      <c r="J3" s="33"/>
      <c r="K3" s="33"/>
    </row>
    <row r="4" spans="1:11" x14ac:dyDescent="0.25">
      <c r="A4" s="17"/>
      <c r="B4" s="17"/>
      <c r="C4" s="17"/>
      <c r="D4" s="17"/>
      <c r="E4" s="17"/>
      <c r="F4" s="17"/>
      <c r="G4" s="17"/>
      <c r="H4" s="33"/>
      <c r="I4" s="33"/>
      <c r="J4" s="33"/>
      <c r="K4" s="33"/>
    </row>
    <row r="5" spans="1:11" x14ac:dyDescent="0.25">
      <c r="A5" s="87" t="s">
        <v>87</v>
      </c>
      <c r="B5" s="87"/>
      <c r="C5" s="87"/>
      <c r="D5" s="87"/>
      <c r="E5" s="87"/>
      <c r="F5" s="87"/>
      <c r="G5" s="87"/>
      <c r="H5" s="33"/>
      <c r="I5" s="33"/>
      <c r="J5" s="33"/>
      <c r="K5" s="33"/>
    </row>
    <row r="6" spans="1:11" x14ac:dyDescent="0.25">
      <c r="A6" s="17"/>
      <c r="B6" s="17"/>
      <c r="C6" s="17"/>
      <c r="D6" s="17"/>
      <c r="E6" s="17"/>
      <c r="F6" s="17"/>
      <c r="G6" s="17"/>
      <c r="H6" s="33"/>
      <c r="I6" s="33"/>
      <c r="J6" s="33"/>
      <c r="K6" s="33"/>
    </row>
    <row r="7" spans="1:11" x14ac:dyDescent="0.25">
      <c r="A7" s="87" t="s">
        <v>72</v>
      </c>
      <c r="B7" s="87"/>
      <c r="C7" s="87"/>
      <c r="D7" s="87"/>
      <c r="E7" s="87"/>
      <c r="F7" s="87"/>
      <c r="G7" s="27">
        <v>28000</v>
      </c>
      <c r="H7" s="33"/>
      <c r="I7" s="33"/>
      <c r="J7" s="33"/>
      <c r="K7" s="33"/>
    </row>
    <row r="8" spans="1:11" x14ac:dyDescent="0.25">
      <c r="A8" s="87" t="s">
        <v>73</v>
      </c>
      <c r="B8" s="87"/>
      <c r="C8" s="87"/>
      <c r="D8" s="87"/>
      <c r="E8" s="87"/>
      <c r="F8" s="87"/>
      <c r="G8" s="27">
        <v>2000</v>
      </c>
      <c r="H8" s="33"/>
      <c r="I8" s="33"/>
      <c r="J8" s="33"/>
      <c r="K8" s="33"/>
    </row>
    <row r="9" spans="1:11" x14ac:dyDescent="0.25">
      <c r="A9" s="87" t="s">
        <v>71</v>
      </c>
      <c r="B9" s="87"/>
      <c r="C9" s="87"/>
      <c r="D9" s="87"/>
      <c r="E9" s="87"/>
      <c r="F9" s="87"/>
      <c r="G9" s="27">
        <v>276000</v>
      </c>
      <c r="H9" s="33"/>
      <c r="I9" s="33"/>
      <c r="J9" s="33"/>
      <c r="K9" s="33"/>
    </row>
    <row r="10" spans="1:11" x14ac:dyDescent="0.25">
      <c r="A10" s="87" t="s">
        <v>19</v>
      </c>
      <c r="B10" s="87"/>
      <c r="C10" s="87"/>
      <c r="D10" s="87"/>
      <c r="E10" s="87"/>
      <c r="F10" s="87"/>
      <c r="G10" s="28">
        <v>20</v>
      </c>
      <c r="H10" s="33"/>
      <c r="I10" s="33"/>
      <c r="J10" s="33"/>
      <c r="K10" s="33"/>
    </row>
    <row r="11" spans="1:11" x14ac:dyDescent="0.25">
      <c r="A11" s="105" t="s">
        <v>74</v>
      </c>
      <c r="B11" s="106"/>
      <c r="C11" s="106"/>
      <c r="D11" s="106"/>
      <c r="E11" s="106"/>
      <c r="F11" s="107"/>
      <c r="G11" s="17"/>
      <c r="H11" s="33"/>
      <c r="I11" s="33"/>
      <c r="J11" s="33"/>
      <c r="K11" s="33"/>
    </row>
    <row r="12" spans="1:11" x14ac:dyDescent="0.25">
      <c r="A12" s="17"/>
      <c r="B12" s="29" t="s">
        <v>77</v>
      </c>
      <c r="C12" s="29" t="s">
        <v>78</v>
      </c>
      <c r="D12" s="17"/>
      <c r="E12" s="17"/>
      <c r="F12" s="17"/>
      <c r="G12" s="17"/>
      <c r="H12" s="33"/>
      <c r="I12" s="33"/>
      <c r="J12" s="33"/>
      <c r="K12" s="33"/>
    </row>
    <row r="13" spans="1:11" x14ac:dyDescent="0.25">
      <c r="A13" s="30" t="s">
        <v>75</v>
      </c>
      <c r="B13" s="61">
        <v>0.1</v>
      </c>
      <c r="C13" s="31">
        <f>G9*B13</f>
        <v>27600</v>
      </c>
      <c r="D13" s="17"/>
      <c r="E13" s="17"/>
      <c r="F13" s="17"/>
      <c r="G13" s="17"/>
      <c r="H13" s="33"/>
      <c r="I13" s="33"/>
      <c r="J13" s="33"/>
      <c r="K13" s="33"/>
    </row>
    <row r="14" spans="1:11" ht="30" customHeight="1" x14ac:dyDescent="0.25">
      <c r="A14" s="73" t="s">
        <v>76</v>
      </c>
      <c r="B14" s="74">
        <v>0.9</v>
      </c>
      <c r="C14" s="75">
        <f>G9*B14</f>
        <v>248400</v>
      </c>
      <c r="D14" s="91" t="s">
        <v>128</v>
      </c>
      <c r="E14" s="92"/>
      <c r="F14" s="92"/>
      <c r="G14" s="93"/>
      <c r="H14" s="33"/>
      <c r="I14" s="33"/>
      <c r="J14" s="33"/>
      <c r="K14" s="33"/>
    </row>
    <row r="15" spans="1:11" x14ac:dyDescent="0.25">
      <c r="A15" s="17"/>
      <c r="B15" s="17"/>
      <c r="C15" s="17"/>
      <c r="D15" s="17"/>
      <c r="E15" s="17"/>
      <c r="F15" s="17"/>
      <c r="G15" s="17"/>
      <c r="H15" s="33"/>
      <c r="I15" s="33"/>
      <c r="J15" s="33"/>
      <c r="K15" s="33"/>
    </row>
    <row r="16" spans="1:11" x14ac:dyDescent="0.25">
      <c r="A16" s="87" t="s">
        <v>79</v>
      </c>
      <c r="B16" s="87"/>
      <c r="C16" s="62">
        <v>3.5000000000000003E-2</v>
      </c>
      <c r="D16" s="98" t="s">
        <v>89</v>
      </c>
      <c r="E16" s="99"/>
      <c r="F16" s="99"/>
      <c r="G16" s="100"/>
      <c r="H16" s="33"/>
      <c r="I16" s="33"/>
      <c r="J16" s="33"/>
      <c r="K16" s="33"/>
    </row>
    <row r="17" spans="1:11" x14ac:dyDescent="0.25">
      <c r="A17" s="87" t="s">
        <v>80</v>
      </c>
      <c r="B17" s="87"/>
      <c r="C17" s="63">
        <v>0.02</v>
      </c>
      <c r="D17" s="17"/>
      <c r="E17" s="17"/>
      <c r="F17" s="17"/>
      <c r="G17" s="17"/>
      <c r="H17" s="33"/>
      <c r="I17" s="33"/>
      <c r="J17" s="33"/>
      <c r="K17" s="33"/>
    </row>
    <row r="18" spans="1:11" ht="35.25" customHeight="1" x14ac:dyDescent="0.25">
      <c r="A18" s="94" t="s">
        <v>83</v>
      </c>
      <c r="B18" s="95"/>
      <c r="C18" s="96"/>
      <c r="D18" s="32">
        <f>(C13*C17+C14*C16)/(C13+C14)</f>
        <v>3.3500000000000002E-2</v>
      </c>
      <c r="E18" s="101" t="s">
        <v>122</v>
      </c>
      <c r="F18" s="102"/>
      <c r="G18" s="103"/>
      <c r="H18" s="33"/>
      <c r="I18" s="33"/>
      <c r="J18" s="33"/>
      <c r="K18" s="33"/>
    </row>
    <row r="19" spans="1:11" x14ac:dyDescent="0.25">
      <c r="A19" s="17"/>
      <c r="B19" s="17"/>
      <c r="C19" s="17"/>
      <c r="D19" s="17"/>
      <c r="E19" s="17"/>
      <c r="F19" s="17"/>
      <c r="G19" s="17"/>
      <c r="H19" s="33"/>
      <c r="I19" s="33"/>
      <c r="J19" s="33"/>
      <c r="K19" s="33"/>
    </row>
    <row r="20" spans="1:11" ht="35.25" customHeight="1" x14ac:dyDescent="0.25">
      <c r="A20" s="94" t="s">
        <v>81</v>
      </c>
      <c r="B20" s="95"/>
      <c r="C20" s="96"/>
      <c r="D20" s="64">
        <v>15</v>
      </c>
      <c r="E20" s="101" t="s">
        <v>90</v>
      </c>
      <c r="F20" s="102"/>
      <c r="G20" s="103"/>
      <c r="H20" s="33"/>
      <c r="I20" s="33"/>
      <c r="J20" s="33"/>
      <c r="K20" s="33"/>
    </row>
    <row r="21" spans="1:11" x14ac:dyDescent="0.25">
      <c r="A21" s="17"/>
      <c r="B21" s="17"/>
      <c r="C21" s="17"/>
      <c r="D21" s="17"/>
      <c r="E21" s="17"/>
      <c r="F21" s="17"/>
      <c r="G21" s="17"/>
      <c r="H21" s="33"/>
      <c r="I21" s="33"/>
      <c r="J21" s="33"/>
      <c r="K21" s="33"/>
    </row>
    <row r="22" spans="1:11" x14ac:dyDescent="0.25">
      <c r="A22" s="17"/>
      <c r="B22" s="17"/>
      <c r="C22" s="17"/>
      <c r="D22" s="17"/>
      <c r="E22" s="17"/>
      <c r="F22" s="17"/>
      <c r="G22" s="17"/>
      <c r="H22" s="33"/>
      <c r="I22" s="33"/>
      <c r="J22" s="33"/>
      <c r="K22" s="33"/>
    </row>
    <row r="23" spans="1:11" x14ac:dyDescent="0.25">
      <c r="A23" s="17"/>
      <c r="B23" s="17"/>
      <c r="C23" s="17"/>
      <c r="D23" s="17"/>
      <c r="E23" s="17"/>
      <c r="F23" s="17"/>
      <c r="G23" s="17"/>
      <c r="H23" s="33"/>
      <c r="I23" s="33"/>
      <c r="J23" s="33"/>
      <c r="K23" s="33"/>
    </row>
    <row r="24" spans="1:11" ht="15.75" x14ac:dyDescent="0.25">
      <c r="A24" s="104" t="s">
        <v>82</v>
      </c>
      <c r="B24" s="104"/>
      <c r="C24" s="104"/>
      <c r="D24" s="104"/>
      <c r="E24" s="104"/>
      <c r="F24" s="104"/>
      <c r="G24" s="104"/>
      <c r="H24" s="33"/>
      <c r="I24" s="33"/>
      <c r="J24" s="33"/>
      <c r="K24" s="33"/>
    </row>
    <row r="25" spans="1:11" x14ac:dyDescent="0.25">
      <c r="A25" s="17"/>
      <c r="B25" s="17"/>
      <c r="C25" s="17"/>
      <c r="D25" s="17"/>
      <c r="E25" s="17"/>
      <c r="F25" s="17"/>
      <c r="G25" s="17"/>
      <c r="H25" s="33"/>
      <c r="I25" s="33"/>
      <c r="J25" s="33"/>
      <c r="K25" s="33"/>
    </row>
    <row r="26" spans="1:11" x14ac:dyDescent="0.25">
      <c r="A26" s="17" t="s">
        <v>84</v>
      </c>
      <c r="B26" s="17"/>
      <c r="C26" s="17"/>
      <c r="D26" s="17"/>
      <c r="E26" s="17"/>
      <c r="F26" s="17"/>
      <c r="G26" s="17"/>
      <c r="H26" s="33"/>
      <c r="I26" s="33"/>
      <c r="J26" s="33"/>
      <c r="K26" s="33"/>
    </row>
    <row r="27" spans="1:11" x14ac:dyDescent="0.25">
      <c r="A27" s="17" t="s">
        <v>127</v>
      </c>
      <c r="B27" s="17"/>
      <c r="C27" s="17"/>
      <c r="D27" s="17"/>
      <c r="E27" s="17"/>
      <c r="F27" s="17"/>
      <c r="G27" s="17"/>
      <c r="H27" s="33"/>
      <c r="I27" s="33"/>
      <c r="J27" s="33"/>
      <c r="K27" s="33"/>
    </row>
    <row r="28" spans="1:11" x14ac:dyDescent="0.25">
      <c r="A28" s="17" t="s">
        <v>86</v>
      </c>
      <c r="B28" s="17"/>
      <c r="C28" s="17"/>
      <c r="D28" s="17"/>
      <c r="E28" s="17"/>
      <c r="F28" s="17"/>
      <c r="G28" s="17"/>
      <c r="H28" s="33"/>
      <c r="I28" s="33"/>
      <c r="J28" s="33"/>
      <c r="K28" s="33"/>
    </row>
    <row r="29" spans="1:11" x14ac:dyDescent="0.25">
      <c r="A29" s="17" t="s">
        <v>94</v>
      </c>
      <c r="B29" s="17"/>
      <c r="C29" s="17"/>
      <c r="D29" s="17"/>
      <c r="E29" s="17"/>
      <c r="F29" s="17"/>
      <c r="G29" s="17"/>
      <c r="H29" s="33"/>
      <c r="I29" s="33"/>
      <c r="J29" s="33"/>
      <c r="K29" s="33"/>
    </row>
    <row r="30" spans="1:11" ht="31.5" customHeight="1" x14ac:dyDescent="0.25">
      <c r="A30" s="97" t="s">
        <v>92</v>
      </c>
      <c r="B30" s="97"/>
      <c r="C30" s="97"/>
      <c r="D30" s="97"/>
      <c r="E30" s="97"/>
      <c r="F30" s="97"/>
      <c r="G30" s="97"/>
      <c r="H30" s="33"/>
      <c r="I30" s="33"/>
      <c r="J30" s="33"/>
      <c r="K30" s="33"/>
    </row>
    <row r="31" spans="1:11" x14ac:dyDescent="0.25">
      <c r="A31" s="17" t="s">
        <v>85</v>
      </c>
      <c r="B31" s="17"/>
      <c r="C31" s="17"/>
      <c r="D31" s="17"/>
      <c r="E31" s="17"/>
      <c r="F31" s="17"/>
      <c r="G31" s="17"/>
      <c r="H31" s="33"/>
      <c r="I31" s="33"/>
      <c r="J31" s="33"/>
      <c r="K31" s="33"/>
    </row>
    <row r="32" spans="1:11" x14ac:dyDescent="0.25">
      <c r="A32" s="17"/>
      <c r="B32" s="17"/>
      <c r="C32" s="17"/>
      <c r="D32" s="17"/>
      <c r="E32" s="17"/>
      <c r="F32" s="17"/>
      <c r="G32" s="17"/>
      <c r="H32" s="33"/>
      <c r="I32" s="33"/>
      <c r="J32" s="33"/>
      <c r="K32" s="33"/>
    </row>
    <row r="33" spans="1:11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</row>
    <row r="34" spans="1:11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</row>
    <row r="35" spans="1:11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</row>
    <row r="36" spans="1:11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</row>
    <row r="37" spans="1:11" x14ac:dyDescent="0.2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</row>
    <row r="38" spans="1:11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</row>
    <row r="39" spans="1:11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</row>
    <row r="40" spans="1:11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</row>
  </sheetData>
  <mergeCells count="18">
    <mergeCell ref="A20:C20"/>
    <mergeCell ref="A5:G5"/>
    <mergeCell ref="A30:G30"/>
    <mergeCell ref="A18:C18"/>
    <mergeCell ref="D16:G16"/>
    <mergeCell ref="E18:G18"/>
    <mergeCell ref="E20:G20"/>
    <mergeCell ref="A24:G24"/>
    <mergeCell ref="A11:F11"/>
    <mergeCell ref="A3:G3"/>
    <mergeCell ref="A10:F10"/>
    <mergeCell ref="A16:B16"/>
    <mergeCell ref="A17:B17"/>
    <mergeCell ref="A1:G1"/>
    <mergeCell ref="A7:F7"/>
    <mergeCell ref="A8:F8"/>
    <mergeCell ref="A9:F9"/>
    <mergeCell ref="D14:G1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6"/>
  <sheetViews>
    <sheetView topLeftCell="A28" zoomScale="110" zoomScaleNormal="110" workbookViewId="0">
      <selection activeCell="C59" sqref="C59"/>
    </sheetView>
  </sheetViews>
  <sheetFormatPr baseColWidth="10" defaultRowHeight="12.75" x14ac:dyDescent="0.2"/>
  <cols>
    <col min="1" max="1" width="11.42578125" style="1"/>
    <col min="2" max="2" width="24" style="1" customWidth="1"/>
    <col min="3" max="3" width="18.42578125" style="1" bestFit="1" customWidth="1"/>
    <col min="4" max="4" width="18.42578125" style="1" customWidth="1"/>
    <col min="5" max="5" width="19.7109375" style="1" customWidth="1"/>
    <col min="6" max="7" width="14.7109375" style="1" customWidth="1"/>
    <col min="8" max="8" width="12.140625" style="1" customWidth="1"/>
    <col min="9" max="257" width="11.42578125" style="1"/>
    <col min="258" max="258" width="22.85546875" style="1" customWidth="1"/>
    <col min="259" max="259" width="18.42578125" style="1" bestFit="1" customWidth="1"/>
    <col min="260" max="261" width="18.42578125" style="1" customWidth="1"/>
    <col min="262" max="262" width="13.85546875" style="1" customWidth="1"/>
    <col min="263" max="263" width="18.7109375" style="1" customWidth="1"/>
    <col min="264" max="513" width="11.42578125" style="1"/>
    <col min="514" max="514" width="22.85546875" style="1" customWidth="1"/>
    <col min="515" max="515" width="18.42578125" style="1" bestFit="1" customWidth="1"/>
    <col min="516" max="517" width="18.42578125" style="1" customWidth="1"/>
    <col min="518" max="518" width="13.85546875" style="1" customWidth="1"/>
    <col min="519" max="519" width="18.7109375" style="1" customWidth="1"/>
    <col min="520" max="769" width="11.42578125" style="1"/>
    <col min="770" max="770" width="22.85546875" style="1" customWidth="1"/>
    <col min="771" max="771" width="18.42578125" style="1" bestFit="1" customWidth="1"/>
    <col min="772" max="773" width="18.42578125" style="1" customWidth="1"/>
    <col min="774" max="774" width="13.85546875" style="1" customWidth="1"/>
    <col min="775" max="775" width="18.7109375" style="1" customWidth="1"/>
    <col min="776" max="1025" width="11.42578125" style="1"/>
    <col min="1026" max="1026" width="22.85546875" style="1" customWidth="1"/>
    <col min="1027" max="1027" width="18.42578125" style="1" bestFit="1" customWidth="1"/>
    <col min="1028" max="1029" width="18.42578125" style="1" customWidth="1"/>
    <col min="1030" max="1030" width="13.85546875" style="1" customWidth="1"/>
    <col min="1031" max="1031" width="18.7109375" style="1" customWidth="1"/>
    <col min="1032" max="1281" width="11.42578125" style="1"/>
    <col min="1282" max="1282" width="22.85546875" style="1" customWidth="1"/>
    <col min="1283" max="1283" width="18.42578125" style="1" bestFit="1" customWidth="1"/>
    <col min="1284" max="1285" width="18.42578125" style="1" customWidth="1"/>
    <col min="1286" max="1286" width="13.85546875" style="1" customWidth="1"/>
    <col min="1287" max="1287" width="18.7109375" style="1" customWidth="1"/>
    <col min="1288" max="1537" width="11.42578125" style="1"/>
    <col min="1538" max="1538" width="22.85546875" style="1" customWidth="1"/>
    <col min="1539" max="1539" width="18.42578125" style="1" bestFit="1" customWidth="1"/>
    <col min="1540" max="1541" width="18.42578125" style="1" customWidth="1"/>
    <col min="1542" max="1542" width="13.85546875" style="1" customWidth="1"/>
    <col min="1543" max="1543" width="18.7109375" style="1" customWidth="1"/>
    <col min="1544" max="1793" width="11.42578125" style="1"/>
    <col min="1794" max="1794" width="22.85546875" style="1" customWidth="1"/>
    <col min="1795" max="1795" width="18.42578125" style="1" bestFit="1" customWidth="1"/>
    <col min="1796" max="1797" width="18.42578125" style="1" customWidth="1"/>
    <col min="1798" max="1798" width="13.85546875" style="1" customWidth="1"/>
    <col min="1799" max="1799" width="18.7109375" style="1" customWidth="1"/>
    <col min="1800" max="2049" width="11.42578125" style="1"/>
    <col min="2050" max="2050" width="22.85546875" style="1" customWidth="1"/>
    <col min="2051" max="2051" width="18.42578125" style="1" bestFit="1" customWidth="1"/>
    <col min="2052" max="2053" width="18.42578125" style="1" customWidth="1"/>
    <col min="2054" max="2054" width="13.85546875" style="1" customWidth="1"/>
    <col min="2055" max="2055" width="18.7109375" style="1" customWidth="1"/>
    <col min="2056" max="2305" width="11.42578125" style="1"/>
    <col min="2306" max="2306" width="22.85546875" style="1" customWidth="1"/>
    <col min="2307" max="2307" width="18.42578125" style="1" bestFit="1" customWidth="1"/>
    <col min="2308" max="2309" width="18.42578125" style="1" customWidth="1"/>
    <col min="2310" max="2310" width="13.85546875" style="1" customWidth="1"/>
    <col min="2311" max="2311" width="18.7109375" style="1" customWidth="1"/>
    <col min="2312" max="2561" width="11.42578125" style="1"/>
    <col min="2562" max="2562" width="22.85546875" style="1" customWidth="1"/>
    <col min="2563" max="2563" width="18.42578125" style="1" bestFit="1" customWidth="1"/>
    <col min="2564" max="2565" width="18.42578125" style="1" customWidth="1"/>
    <col min="2566" max="2566" width="13.85546875" style="1" customWidth="1"/>
    <col min="2567" max="2567" width="18.7109375" style="1" customWidth="1"/>
    <col min="2568" max="2817" width="11.42578125" style="1"/>
    <col min="2818" max="2818" width="22.85546875" style="1" customWidth="1"/>
    <col min="2819" max="2819" width="18.42578125" style="1" bestFit="1" customWidth="1"/>
    <col min="2820" max="2821" width="18.42578125" style="1" customWidth="1"/>
    <col min="2822" max="2822" width="13.85546875" style="1" customWidth="1"/>
    <col min="2823" max="2823" width="18.7109375" style="1" customWidth="1"/>
    <col min="2824" max="3073" width="11.42578125" style="1"/>
    <col min="3074" max="3074" width="22.85546875" style="1" customWidth="1"/>
    <col min="3075" max="3075" width="18.42578125" style="1" bestFit="1" customWidth="1"/>
    <col min="3076" max="3077" width="18.42578125" style="1" customWidth="1"/>
    <col min="3078" max="3078" width="13.85546875" style="1" customWidth="1"/>
    <col min="3079" max="3079" width="18.7109375" style="1" customWidth="1"/>
    <col min="3080" max="3329" width="11.42578125" style="1"/>
    <col min="3330" max="3330" width="22.85546875" style="1" customWidth="1"/>
    <col min="3331" max="3331" width="18.42578125" style="1" bestFit="1" customWidth="1"/>
    <col min="3332" max="3333" width="18.42578125" style="1" customWidth="1"/>
    <col min="3334" max="3334" width="13.85546875" style="1" customWidth="1"/>
    <col min="3335" max="3335" width="18.7109375" style="1" customWidth="1"/>
    <col min="3336" max="3585" width="11.42578125" style="1"/>
    <col min="3586" max="3586" width="22.85546875" style="1" customWidth="1"/>
    <col min="3587" max="3587" width="18.42578125" style="1" bestFit="1" customWidth="1"/>
    <col min="3588" max="3589" width="18.42578125" style="1" customWidth="1"/>
    <col min="3590" max="3590" width="13.85546875" style="1" customWidth="1"/>
    <col min="3591" max="3591" width="18.7109375" style="1" customWidth="1"/>
    <col min="3592" max="3841" width="11.42578125" style="1"/>
    <col min="3842" max="3842" width="22.85546875" style="1" customWidth="1"/>
    <col min="3843" max="3843" width="18.42578125" style="1" bestFit="1" customWidth="1"/>
    <col min="3844" max="3845" width="18.42578125" style="1" customWidth="1"/>
    <col min="3846" max="3846" width="13.85546875" style="1" customWidth="1"/>
    <col min="3847" max="3847" width="18.7109375" style="1" customWidth="1"/>
    <col min="3848" max="4097" width="11.42578125" style="1"/>
    <col min="4098" max="4098" width="22.85546875" style="1" customWidth="1"/>
    <col min="4099" max="4099" width="18.42578125" style="1" bestFit="1" customWidth="1"/>
    <col min="4100" max="4101" width="18.42578125" style="1" customWidth="1"/>
    <col min="4102" max="4102" width="13.85546875" style="1" customWidth="1"/>
    <col min="4103" max="4103" width="18.7109375" style="1" customWidth="1"/>
    <col min="4104" max="4353" width="11.42578125" style="1"/>
    <col min="4354" max="4354" width="22.85546875" style="1" customWidth="1"/>
    <col min="4355" max="4355" width="18.42578125" style="1" bestFit="1" customWidth="1"/>
    <col min="4356" max="4357" width="18.42578125" style="1" customWidth="1"/>
    <col min="4358" max="4358" width="13.85546875" style="1" customWidth="1"/>
    <col min="4359" max="4359" width="18.7109375" style="1" customWidth="1"/>
    <col min="4360" max="4609" width="11.42578125" style="1"/>
    <col min="4610" max="4610" width="22.85546875" style="1" customWidth="1"/>
    <col min="4611" max="4611" width="18.42578125" style="1" bestFit="1" customWidth="1"/>
    <col min="4612" max="4613" width="18.42578125" style="1" customWidth="1"/>
    <col min="4614" max="4614" width="13.85546875" style="1" customWidth="1"/>
    <col min="4615" max="4615" width="18.7109375" style="1" customWidth="1"/>
    <col min="4616" max="4865" width="11.42578125" style="1"/>
    <col min="4866" max="4866" width="22.85546875" style="1" customWidth="1"/>
    <col min="4867" max="4867" width="18.42578125" style="1" bestFit="1" customWidth="1"/>
    <col min="4868" max="4869" width="18.42578125" style="1" customWidth="1"/>
    <col min="4870" max="4870" width="13.85546875" style="1" customWidth="1"/>
    <col min="4871" max="4871" width="18.7109375" style="1" customWidth="1"/>
    <col min="4872" max="5121" width="11.42578125" style="1"/>
    <col min="5122" max="5122" width="22.85546875" style="1" customWidth="1"/>
    <col min="5123" max="5123" width="18.42578125" style="1" bestFit="1" customWidth="1"/>
    <col min="5124" max="5125" width="18.42578125" style="1" customWidth="1"/>
    <col min="5126" max="5126" width="13.85546875" style="1" customWidth="1"/>
    <col min="5127" max="5127" width="18.7109375" style="1" customWidth="1"/>
    <col min="5128" max="5377" width="11.42578125" style="1"/>
    <col min="5378" max="5378" width="22.85546875" style="1" customWidth="1"/>
    <col min="5379" max="5379" width="18.42578125" style="1" bestFit="1" customWidth="1"/>
    <col min="5380" max="5381" width="18.42578125" style="1" customWidth="1"/>
    <col min="5382" max="5382" width="13.85546875" style="1" customWidth="1"/>
    <col min="5383" max="5383" width="18.7109375" style="1" customWidth="1"/>
    <col min="5384" max="5633" width="11.42578125" style="1"/>
    <col min="5634" max="5634" width="22.85546875" style="1" customWidth="1"/>
    <col min="5635" max="5635" width="18.42578125" style="1" bestFit="1" customWidth="1"/>
    <col min="5636" max="5637" width="18.42578125" style="1" customWidth="1"/>
    <col min="5638" max="5638" width="13.85546875" style="1" customWidth="1"/>
    <col min="5639" max="5639" width="18.7109375" style="1" customWidth="1"/>
    <col min="5640" max="5889" width="11.42578125" style="1"/>
    <col min="5890" max="5890" width="22.85546875" style="1" customWidth="1"/>
    <col min="5891" max="5891" width="18.42578125" style="1" bestFit="1" customWidth="1"/>
    <col min="5892" max="5893" width="18.42578125" style="1" customWidth="1"/>
    <col min="5894" max="5894" width="13.85546875" style="1" customWidth="1"/>
    <col min="5895" max="5895" width="18.7109375" style="1" customWidth="1"/>
    <col min="5896" max="6145" width="11.42578125" style="1"/>
    <col min="6146" max="6146" width="22.85546875" style="1" customWidth="1"/>
    <col min="6147" max="6147" width="18.42578125" style="1" bestFit="1" customWidth="1"/>
    <col min="6148" max="6149" width="18.42578125" style="1" customWidth="1"/>
    <col min="6150" max="6150" width="13.85546875" style="1" customWidth="1"/>
    <col min="6151" max="6151" width="18.7109375" style="1" customWidth="1"/>
    <col min="6152" max="6401" width="11.42578125" style="1"/>
    <col min="6402" max="6402" width="22.85546875" style="1" customWidth="1"/>
    <col min="6403" max="6403" width="18.42578125" style="1" bestFit="1" customWidth="1"/>
    <col min="6404" max="6405" width="18.42578125" style="1" customWidth="1"/>
    <col min="6406" max="6406" width="13.85546875" style="1" customWidth="1"/>
    <col min="6407" max="6407" width="18.7109375" style="1" customWidth="1"/>
    <col min="6408" max="6657" width="11.42578125" style="1"/>
    <col min="6658" max="6658" width="22.85546875" style="1" customWidth="1"/>
    <col min="6659" max="6659" width="18.42578125" style="1" bestFit="1" customWidth="1"/>
    <col min="6660" max="6661" width="18.42578125" style="1" customWidth="1"/>
    <col min="6662" max="6662" width="13.85546875" style="1" customWidth="1"/>
    <col min="6663" max="6663" width="18.7109375" style="1" customWidth="1"/>
    <col min="6664" max="6913" width="11.42578125" style="1"/>
    <col min="6914" max="6914" width="22.85546875" style="1" customWidth="1"/>
    <col min="6915" max="6915" width="18.42578125" style="1" bestFit="1" customWidth="1"/>
    <col min="6916" max="6917" width="18.42578125" style="1" customWidth="1"/>
    <col min="6918" max="6918" width="13.85546875" style="1" customWidth="1"/>
    <col min="6919" max="6919" width="18.7109375" style="1" customWidth="1"/>
    <col min="6920" max="7169" width="11.42578125" style="1"/>
    <col min="7170" max="7170" width="22.85546875" style="1" customWidth="1"/>
    <col min="7171" max="7171" width="18.42578125" style="1" bestFit="1" customWidth="1"/>
    <col min="7172" max="7173" width="18.42578125" style="1" customWidth="1"/>
    <col min="7174" max="7174" width="13.85546875" style="1" customWidth="1"/>
    <col min="7175" max="7175" width="18.7109375" style="1" customWidth="1"/>
    <col min="7176" max="7425" width="11.42578125" style="1"/>
    <col min="7426" max="7426" width="22.85546875" style="1" customWidth="1"/>
    <col min="7427" max="7427" width="18.42578125" style="1" bestFit="1" customWidth="1"/>
    <col min="7428" max="7429" width="18.42578125" style="1" customWidth="1"/>
    <col min="7430" max="7430" width="13.85546875" style="1" customWidth="1"/>
    <col min="7431" max="7431" width="18.7109375" style="1" customWidth="1"/>
    <col min="7432" max="7681" width="11.42578125" style="1"/>
    <col min="7682" max="7682" width="22.85546875" style="1" customWidth="1"/>
    <col min="7683" max="7683" width="18.42578125" style="1" bestFit="1" customWidth="1"/>
    <col min="7684" max="7685" width="18.42578125" style="1" customWidth="1"/>
    <col min="7686" max="7686" width="13.85546875" style="1" customWidth="1"/>
    <col min="7687" max="7687" width="18.7109375" style="1" customWidth="1"/>
    <col min="7688" max="7937" width="11.42578125" style="1"/>
    <col min="7938" max="7938" width="22.85546875" style="1" customWidth="1"/>
    <col min="7939" max="7939" width="18.42578125" style="1" bestFit="1" customWidth="1"/>
    <col min="7940" max="7941" width="18.42578125" style="1" customWidth="1"/>
    <col min="7942" max="7942" width="13.85546875" style="1" customWidth="1"/>
    <col min="7943" max="7943" width="18.7109375" style="1" customWidth="1"/>
    <col min="7944" max="8193" width="11.42578125" style="1"/>
    <col min="8194" max="8194" width="22.85546875" style="1" customWidth="1"/>
    <col min="8195" max="8195" width="18.42578125" style="1" bestFit="1" customWidth="1"/>
    <col min="8196" max="8197" width="18.42578125" style="1" customWidth="1"/>
    <col min="8198" max="8198" width="13.85546875" style="1" customWidth="1"/>
    <col min="8199" max="8199" width="18.7109375" style="1" customWidth="1"/>
    <col min="8200" max="8449" width="11.42578125" style="1"/>
    <col min="8450" max="8450" width="22.85546875" style="1" customWidth="1"/>
    <col min="8451" max="8451" width="18.42578125" style="1" bestFit="1" customWidth="1"/>
    <col min="8452" max="8453" width="18.42578125" style="1" customWidth="1"/>
    <col min="8454" max="8454" width="13.85546875" style="1" customWidth="1"/>
    <col min="8455" max="8455" width="18.7109375" style="1" customWidth="1"/>
    <col min="8456" max="8705" width="11.42578125" style="1"/>
    <col min="8706" max="8706" width="22.85546875" style="1" customWidth="1"/>
    <col min="8707" max="8707" width="18.42578125" style="1" bestFit="1" customWidth="1"/>
    <col min="8708" max="8709" width="18.42578125" style="1" customWidth="1"/>
    <col min="8710" max="8710" width="13.85546875" style="1" customWidth="1"/>
    <col min="8711" max="8711" width="18.7109375" style="1" customWidth="1"/>
    <col min="8712" max="8961" width="11.42578125" style="1"/>
    <col min="8962" max="8962" width="22.85546875" style="1" customWidth="1"/>
    <col min="8963" max="8963" width="18.42578125" style="1" bestFit="1" customWidth="1"/>
    <col min="8964" max="8965" width="18.42578125" style="1" customWidth="1"/>
    <col min="8966" max="8966" width="13.85546875" style="1" customWidth="1"/>
    <col min="8967" max="8967" width="18.7109375" style="1" customWidth="1"/>
    <col min="8968" max="9217" width="11.42578125" style="1"/>
    <col min="9218" max="9218" width="22.85546875" style="1" customWidth="1"/>
    <col min="9219" max="9219" width="18.42578125" style="1" bestFit="1" customWidth="1"/>
    <col min="9220" max="9221" width="18.42578125" style="1" customWidth="1"/>
    <col min="9222" max="9222" width="13.85546875" style="1" customWidth="1"/>
    <col min="9223" max="9223" width="18.7109375" style="1" customWidth="1"/>
    <col min="9224" max="9473" width="11.42578125" style="1"/>
    <col min="9474" max="9474" width="22.85546875" style="1" customWidth="1"/>
    <col min="9475" max="9475" width="18.42578125" style="1" bestFit="1" customWidth="1"/>
    <col min="9476" max="9477" width="18.42578125" style="1" customWidth="1"/>
    <col min="9478" max="9478" width="13.85546875" style="1" customWidth="1"/>
    <col min="9479" max="9479" width="18.7109375" style="1" customWidth="1"/>
    <col min="9480" max="9729" width="11.42578125" style="1"/>
    <col min="9730" max="9730" width="22.85546875" style="1" customWidth="1"/>
    <col min="9731" max="9731" width="18.42578125" style="1" bestFit="1" customWidth="1"/>
    <col min="9732" max="9733" width="18.42578125" style="1" customWidth="1"/>
    <col min="9734" max="9734" width="13.85546875" style="1" customWidth="1"/>
    <col min="9735" max="9735" width="18.7109375" style="1" customWidth="1"/>
    <col min="9736" max="9985" width="11.42578125" style="1"/>
    <col min="9986" max="9986" width="22.85546875" style="1" customWidth="1"/>
    <col min="9987" max="9987" width="18.42578125" style="1" bestFit="1" customWidth="1"/>
    <col min="9988" max="9989" width="18.42578125" style="1" customWidth="1"/>
    <col min="9990" max="9990" width="13.85546875" style="1" customWidth="1"/>
    <col min="9991" max="9991" width="18.7109375" style="1" customWidth="1"/>
    <col min="9992" max="10241" width="11.42578125" style="1"/>
    <col min="10242" max="10242" width="22.85546875" style="1" customWidth="1"/>
    <col min="10243" max="10243" width="18.42578125" style="1" bestFit="1" customWidth="1"/>
    <col min="10244" max="10245" width="18.42578125" style="1" customWidth="1"/>
    <col min="10246" max="10246" width="13.85546875" style="1" customWidth="1"/>
    <col min="10247" max="10247" width="18.7109375" style="1" customWidth="1"/>
    <col min="10248" max="10497" width="11.42578125" style="1"/>
    <col min="10498" max="10498" width="22.85546875" style="1" customWidth="1"/>
    <col min="10499" max="10499" width="18.42578125" style="1" bestFit="1" customWidth="1"/>
    <col min="10500" max="10501" width="18.42578125" style="1" customWidth="1"/>
    <col min="10502" max="10502" width="13.85546875" style="1" customWidth="1"/>
    <col min="10503" max="10503" width="18.7109375" style="1" customWidth="1"/>
    <col min="10504" max="10753" width="11.42578125" style="1"/>
    <col min="10754" max="10754" width="22.85546875" style="1" customWidth="1"/>
    <col min="10755" max="10755" width="18.42578125" style="1" bestFit="1" customWidth="1"/>
    <col min="10756" max="10757" width="18.42578125" style="1" customWidth="1"/>
    <col min="10758" max="10758" width="13.85546875" style="1" customWidth="1"/>
    <col min="10759" max="10759" width="18.7109375" style="1" customWidth="1"/>
    <col min="10760" max="11009" width="11.42578125" style="1"/>
    <col min="11010" max="11010" width="22.85546875" style="1" customWidth="1"/>
    <col min="11011" max="11011" width="18.42578125" style="1" bestFit="1" customWidth="1"/>
    <col min="11012" max="11013" width="18.42578125" style="1" customWidth="1"/>
    <col min="11014" max="11014" width="13.85546875" style="1" customWidth="1"/>
    <col min="11015" max="11015" width="18.7109375" style="1" customWidth="1"/>
    <col min="11016" max="11265" width="11.42578125" style="1"/>
    <col min="11266" max="11266" width="22.85546875" style="1" customWidth="1"/>
    <col min="11267" max="11267" width="18.42578125" style="1" bestFit="1" customWidth="1"/>
    <col min="11268" max="11269" width="18.42578125" style="1" customWidth="1"/>
    <col min="11270" max="11270" width="13.85546875" style="1" customWidth="1"/>
    <col min="11271" max="11271" width="18.7109375" style="1" customWidth="1"/>
    <col min="11272" max="11521" width="11.42578125" style="1"/>
    <col min="11522" max="11522" width="22.85546875" style="1" customWidth="1"/>
    <col min="11523" max="11523" width="18.42578125" style="1" bestFit="1" customWidth="1"/>
    <col min="11524" max="11525" width="18.42578125" style="1" customWidth="1"/>
    <col min="11526" max="11526" width="13.85546875" style="1" customWidth="1"/>
    <col min="11527" max="11527" width="18.7109375" style="1" customWidth="1"/>
    <col min="11528" max="11777" width="11.42578125" style="1"/>
    <col min="11778" max="11778" width="22.85546875" style="1" customWidth="1"/>
    <col min="11779" max="11779" width="18.42578125" style="1" bestFit="1" customWidth="1"/>
    <col min="11780" max="11781" width="18.42578125" style="1" customWidth="1"/>
    <col min="11782" max="11782" width="13.85546875" style="1" customWidth="1"/>
    <col min="11783" max="11783" width="18.7109375" style="1" customWidth="1"/>
    <col min="11784" max="12033" width="11.42578125" style="1"/>
    <col min="12034" max="12034" width="22.85546875" style="1" customWidth="1"/>
    <col min="12035" max="12035" width="18.42578125" style="1" bestFit="1" customWidth="1"/>
    <col min="12036" max="12037" width="18.42578125" style="1" customWidth="1"/>
    <col min="12038" max="12038" width="13.85546875" style="1" customWidth="1"/>
    <col min="12039" max="12039" width="18.7109375" style="1" customWidth="1"/>
    <col min="12040" max="12289" width="11.42578125" style="1"/>
    <col min="12290" max="12290" width="22.85546875" style="1" customWidth="1"/>
    <col min="12291" max="12291" width="18.42578125" style="1" bestFit="1" customWidth="1"/>
    <col min="12292" max="12293" width="18.42578125" style="1" customWidth="1"/>
    <col min="12294" max="12294" width="13.85546875" style="1" customWidth="1"/>
    <col min="12295" max="12295" width="18.7109375" style="1" customWidth="1"/>
    <col min="12296" max="12545" width="11.42578125" style="1"/>
    <col min="12546" max="12546" width="22.85546875" style="1" customWidth="1"/>
    <col min="12547" max="12547" width="18.42578125" style="1" bestFit="1" customWidth="1"/>
    <col min="12548" max="12549" width="18.42578125" style="1" customWidth="1"/>
    <col min="12550" max="12550" width="13.85546875" style="1" customWidth="1"/>
    <col min="12551" max="12551" width="18.7109375" style="1" customWidth="1"/>
    <col min="12552" max="12801" width="11.42578125" style="1"/>
    <col min="12802" max="12802" width="22.85546875" style="1" customWidth="1"/>
    <col min="12803" max="12803" width="18.42578125" style="1" bestFit="1" customWidth="1"/>
    <col min="12804" max="12805" width="18.42578125" style="1" customWidth="1"/>
    <col min="12806" max="12806" width="13.85546875" style="1" customWidth="1"/>
    <col min="12807" max="12807" width="18.7109375" style="1" customWidth="1"/>
    <col min="12808" max="13057" width="11.42578125" style="1"/>
    <col min="13058" max="13058" width="22.85546875" style="1" customWidth="1"/>
    <col min="13059" max="13059" width="18.42578125" style="1" bestFit="1" customWidth="1"/>
    <col min="13060" max="13061" width="18.42578125" style="1" customWidth="1"/>
    <col min="13062" max="13062" width="13.85546875" style="1" customWidth="1"/>
    <col min="13063" max="13063" width="18.7109375" style="1" customWidth="1"/>
    <col min="13064" max="13313" width="11.42578125" style="1"/>
    <col min="13314" max="13314" width="22.85546875" style="1" customWidth="1"/>
    <col min="13315" max="13315" width="18.42578125" style="1" bestFit="1" customWidth="1"/>
    <col min="13316" max="13317" width="18.42578125" style="1" customWidth="1"/>
    <col min="13318" max="13318" width="13.85546875" style="1" customWidth="1"/>
    <col min="13319" max="13319" width="18.7109375" style="1" customWidth="1"/>
    <col min="13320" max="13569" width="11.42578125" style="1"/>
    <col min="13570" max="13570" width="22.85546875" style="1" customWidth="1"/>
    <col min="13571" max="13571" width="18.42578125" style="1" bestFit="1" customWidth="1"/>
    <col min="13572" max="13573" width="18.42578125" style="1" customWidth="1"/>
    <col min="13574" max="13574" width="13.85546875" style="1" customWidth="1"/>
    <col min="13575" max="13575" width="18.7109375" style="1" customWidth="1"/>
    <col min="13576" max="13825" width="11.42578125" style="1"/>
    <col min="13826" max="13826" width="22.85546875" style="1" customWidth="1"/>
    <col min="13827" max="13827" width="18.42578125" style="1" bestFit="1" customWidth="1"/>
    <col min="13828" max="13829" width="18.42578125" style="1" customWidth="1"/>
    <col min="13830" max="13830" width="13.85546875" style="1" customWidth="1"/>
    <col min="13831" max="13831" width="18.7109375" style="1" customWidth="1"/>
    <col min="13832" max="14081" width="11.42578125" style="1"/>
    <col min="14082" max="14082" width="22.85546875" style="1" customWidth="1"/>
    <col min="14083" max="14083" width="18.42578125" style="1" bestFit="1" customWidth="1"/>
    <col min="14084" max="14085" width="18.42578125" style="1" customWidth="1"/>
    <col min="14086" max="14086" width="13.85546875" style="1" customWidth="1"/>
    <col min="14087" max="14087" width="18.7109375" style="1" customWidth="1"/>
    <col min="14088" max="14337" width="11.42578125" style="1"/>
    <col min="14338" max="14338" width="22.85546875" style="1" customWidth="1"/>
    <col min="14339" max="14339" width="18.42578125" style="1" bestFit="1" customWidth="1"/>
    <col min="14340" max="14341" width="18.42578125" style="1" customWidth="1"/>
    <col min="14342" max="14342" width="13.85546875" style="1" customWidth="1"/>
    <col min="14343" max="14343" width="18.7109375" style="1" customWidth="1"/>
    <col min="14344" max="14593" width="11.42578125" style="1"/>
    <col min="14594" max="14594" width="22.85546875" style="1" customWidth="1"/>
    <col min="14595" max="14595" width="18.42578125" style="1" bestFit="1" customWidth="1"/>
    <col min="14596" max="14597" width="18.42578125" style="1" customWidth="1"/>
    <col min="14598" max="14598" width="13.85546875" style="1" customWidth="1"/>
    <col min="14599" max="14599" width="18.7109375" style="1" customWidth="1"/>
    <col min="14600" max="14849" width="11.42578125" style="1"/>
    <col min="14850" max="14850" width="22.85546875" style="1" customWidth="1"/>
    <col min="14851" max="14851" width="18.42578125" style="1" bestFit="1" customWidth="1"/>
    <col min="14852" max="14853" width="18.42578125" style="1" customWidth="1"/>
    <col min="14854" max="14854" width="13.85546875" style="1" customWidth="1"/>
    <col min="14855" max="14855" width="18.7109375" style="1" customWidth="1"/>
    <col min="14856" max="15105" width="11.42578125" style="1"/>
    <col min="15106" max="15106" width="22.85546875" style="1" customWidth="1"/>
    <col min="15107" max="15107" width="18.42578125" style="1" bestFit="1" customWidth="1"/>
    <col min="15108" max="15109" width="18.42578125" style="1" customWidth="1"/>
    <col min="15110" max="15110" width="13.85546875" style="1" customWidth="1"/>
    <col min="15111" max="15111" width="18.7109375" style="1" customWidth="1"/>
    <col min="15112" max="15361" width="11.42578125" style="1"/>
    <col min="15362" max="15362" width="22.85546875" style="1" customWidth="1"/>
    <col min="15363" max="15363" width="18.42578125" style="1" bestFit="1" customWidth="1"/>
    <col min="15364" max="15365" width="18.42578125" style="1" customWidth="1"/>
    <col min="15366" max="15366" width="13.85546875" style="1" customWidth="1"/>
    <col min="15367" max="15367" width="18.7109375" style="1" customWidth="1"/>
    <col min="15368" max="15617" width="11.42578125" style="1"/>
    <col min="15618" max="15618" width="22.85546875" style="1" customWidth="1"/>
    <col min="15619" max="15619" width="18.42578125" style="1" bestFit="1" customWidth="1"/>
    <col min="15620" max="15621" width="18.42578125" style="1" customWidth="1"/>
    <col min="15622" max="15622" width="13.85546875" style="1" customWidth="1"/>
    <col min="15623" max="15623" width="18.7109375" style="1" customWidth="1"/>
    <col min="15624" max="15873" width="11.42578125" style="1"/>
    <col min="15874" max="15874" width="22.85546875" style="1" customWidth="1"/>
    <col min="15875" max="15875" width="18.42578125" style="1" bestFit="1" customWidth="1"/>
    <col min="15876" max="15877" width="18.42578125" style="1" customWidth="1"/>
    <col min="15878" max="15878" width="13.85546875" style="1" customWidth="1"/>
    <col min="15879" max="15879" width="18.7109375" style="1" customWidth="1"/>
    <col min="15880" max="16129" width="11.42578125" style="1"/>
    <col min="16130" max="16130" width="22.85546875" style="1" customWidth="1"/>
    <col min="16131" max="16131" width="18.42578125" style="1" bestFit="1" customWidth="1"/>
    <col min="16132" max="16133" width="18.42578125" style="1" customWidth="1"/>
    <col min="16134" max="16134" width="13.85546875" style="1" customWidth="1"/>
    <col min="16135" max="16135" width="18.7109375" style="1" customWidth="1"/>
    <col min="16136" max="16384" width="11.42578125" style="1"/>
  </cols>
  <sheetData>
    <row r="1" spans="1:13" ht="21.75" thickBot="1" x14ac:dyDescent="0.4">
      <c r="A1" s="108" t="s">
        <v>145</v>
      </c>
      <c r="B1" s="109"/>
      <c r="C1" s="109"/>
      <c r="D1" s="109"/>
      <c r="E1" s="109"/>
      <c r="F1" s="109"/>
      <c r="G1" s="109"/>
      <c r="H1" s="110"/>
      <c r="I1" s="57"/>
      <c r="J1" s="58"/>
      <c r="K1" s="58"/>
      <c r="L1" s="58"/>
      <c r="M1" s="58"/>
    </row>
    <row r="2" spans="1:13" ht="18" x14ac:dyDescent="0.25">
      <c r="A2" s="50"/>
      <c r="B2" s="51"/>
      <c r="C2" s="51"/>
      <c r="D2" s="51"/>
      <c r="E2" s="51"/>
      <c r="F2" s="51"/>
      <c r="G2" s="51"/>
      <c r="H2" s="51"/>
      <c r="I2" s="58"/>
      <c r="J2" s="58"/>
      <c r="K2" s="58"/>
      <c r="L2" s="58"/>
      <c r="M2" s="58"/>
    </row>
    <row r="3" spans="1:13" ht="15" x14ac:dyDescent="0.2">
      <c r="A3" s="52" t="s">
        <v>101</v>
      </c>
      <c r="B3" s="51"/>
      <c r="C3" s="51"/>
      <c r="D3" s="51"/>
      <c r="E3" s="51"/>
      <c r="F3" s="51"/>
      <c r="G3" s="51"/>
      <c r="H3" s="51"/>
      <c r="I3" s="58"/>
      <c r="J3" s="58"/>
      <c r="K3" s="58"/>
      <c r="L3" s="58"/>
      <c r="M3" s="58"/>
    </row>
    <row r="4" spans="1:13" ht="15" x14ac:dyDescent="0.2">
      <c r="A4" s="52" t="s">
        <v>102</v>
      </c>
      <c r="B4" s="51"/>
      <c r="C4" s="51"/>
      <c r="D4" s="51"/>
      <c r="E4" s="51"/>
      <c r="F4" s="51"/>
      <c r="G4" s="51"/>
      <c r="H4" s="51"/>
      <c r="I4" s="58"/>
      <c r="J4" s="58"/>
      <c r="K4" s="58"/>
      <c r="L4" s="58"/>
      <c r="M4" s="58"/>
    </row>
    <row r="5" spans="1:13" ht="18.75" thickBot="1" x14ac:dyDescent="0.3">
      <c r="A5" s="50"/>
      <c r="B5" s="51"/>
      <c r="C5" s="51"/>
      <c r="D5" s="51"/>
      <c r="E5" s="51"/>
      <c r="F5" s="51"/>
      <c r="G5" s="51"/>
      <c r="H5" s="51"/>
      <c r="I5" s="58"/>
      <c r="J5" s="58"/>
      <c r="K5" s="58"/>
      <c r="L5" s="58"/>
      <c r="M5" s="58"/>
    </row>
    <row r="6" spans="1:13" ht="58.15" customHeight="1" thickBot="1" x14ac:dyDescent="0.3">
      <c r="A6" s="50"/>
      <c r="B6" s="123"/>
      <c r="C6" s="124"/>
      <c r="D6" s="125"/>
      <c r="E6" s="51"/>
      <c r="F6" s="51"/>
      <c r="G6" s="51"/>
      <c r="H6" s="51"/>
      <c r="I6" s="58"/>
      <c r="J6" s="58"/>
      <c r="K6" s="58"/>
      <c r="L6" s="58"/>
      <c r="M6" s="58"/>
    </row>
    <row r="7" spans="1:13" ht="18" x14ac:dyDescent="0.25">
      <c r="A7" s="50"/>
      <c r="B7" s="51"/>
      <c r="C7" s="51"/>
      <c r="D7" s="51"/>
      <c r="E7" s="51"/>
      <c r="F7" s="51"/>
      <c r="G7" s="51"/>
      <c r="H7" s="51"/>
      <c r="I7" s="58"/>
      <c r="J7" s="58"/>
      <c r="K7" s="58"/>
      <c r="L7" s="58"/>
      <c r="M7" s="58"/>
    </row>
    <row r="8" spans="1:13" ht="18" x14ac:dyDescent="0.25">
      <c r="A8" s="50"/>
      <c r="B8" s="51"/>
      <c r="C8" s="51"/>
      <c r="D8" s="51"/>
      <c r="E8" s="51"/>
      <c r="F8" s="51"/>
      <c r="G8" s="51"/>
      <c r="H8" s="51"/>
      <c r="I8" s="58"/>
      <c r="J8" s="58"/>
      <c r="K8" s="58"/>
      <c r="L8" s="58"/>
      <c r="M8" s="58"/>
    </row>
    <row r="9" spans="1:13" ht="18" x14ac:dyDescent="0.25">
      <c r="A9" s="50"/>
      <c r="B9" s="51"/>
      <c r="C9" s="51"/>
      <c r="D9" s="51"/>
      <c r="E9" s="51"/>
      <c r="F9" s="51"/>
      <c r="G9" s="51"/>
      <c r="H9" s="51"/>
      <c r="I9" s="58"/>
      <c r="J9" s="58"/>
      <c r="K9" s="58"/>
      <c r="L9" s="58"/>
      <c r="M9" s="58"/>
    </row>
    <row r="10" spans="1:13" ht="15" x14ac:dyDescent="0.2">
      <c r="A10" s="52" t="s">
        <v>103</v>
      </c>
      <c r="B10" s="52"/>
      <c r="C10" s="51"/>
      <c r="D10" s="51"/>
      <c r="E10" s="51"/>
      <c r="F10" s="51"/>
      <c r="G10" s="51"/>
      <c r="H10" s="51"/>
      <c r="I10" s="58"/>
      <c r="J10" s="58"/>
      <c r="K10" s="58"/>
      <c r="L10" s="58"/>
      <c r="M10" s="58"/>
    </row>
    <row r="11" spans="1:13" ht="15" x14ac:dyDescent="0.2">
      <c r="A11" s="52" t="s">
        <v>104</v>
      </c>
      <c r="B11" s="52"/>
      <c r="C11" s="51"/>
      <c r="D11" s="51"/>
      <c r="E11" s="51"/>
      <c r="F11" s="51"/>
      <c r="G11" s="51"/>
      <c r="H11" s="51"/>
      <c r="I11" s="58"/>
      <c r="J11" s="58"/>
      <c r="K11" s="58"/>
      <c r="L11" s="58"/>
      <c r="M11" s="58"/>
    </row>
    <row r="12" spans="1:13" ht="15" x14ac:dyDescent="0.2">
      <c r="A12" s="52" t="s">
        <v>105</v>
      </c>
      <c r="B12" s="52"/>
      <c r="C12" s="51"/>
      <c r="D12" s="51"/>
      <c r="E12" s="51"/>
      <c r="F12" s="51"/>
      <c r="G12" s="51"/>
      <c r="H12" s="51"/>
      <c r="I12" s="58"/>
      <c r="J12" s="58"/>
      <c r="K12" s="58"/>
      <c r="L12" s="58"/>
      <c r="M12" s="58"/>
    </row>
    <row r="13" spans="1:13" ht="15" x14ac:dyDescent="0.2">
      <c r="A13" s="52" t="s">
        <v>106</v>
      </c>
      <c r="B13" s="52"/>
      <c r="C13" s="51"/>
      <c r="D13" s="51"/>
      <c r="E13" s="51"/>
      <c r="F13" s="51"/>
      <c r="G13" s="51"/>
      <c r="H13" s="51"/>
      <c r="I13" s="58"/>
      <c r="J13" s="58"/>
      <c r="K13" s="58"/>
      <c r="L13" s="58"/>
      <c r="M13" s="58"/>
    </row>
    <row r="14" spans="1:13" ht="15" x14ac:dyDescent="0.2">
      <c r="A14" s="52"/>
      <c r="B14" s="52"/>
      <c r="C14" s="51"/>
      <c r="D14" s="51"/>
      <c r="E14" s="51"/>
      <c r="F14" s="51"/>
      <c r="G14" s="51"/>
      <c r="H14" s="51"/>
      <c r="I14" s="58"/>
      <c r="J14" s="58"/>
      <c r="K14" s="58"/>
      <c r="L14" s="58"/>
      <c r="M14" s="58"/>
    </row>
    <row r="15" spans="1:13" ht="15" x14ac:dyDescent="0.2">
      <c r="A15" s="52" t="s">
        <v>124</v>
      </c>
      <c r="B15" s="52"/>
      <c r="C15" s="51"/>
      <c r="D15" s="51"/>
      <c r="E15" s="51"/>
      <c r="F15" s="51"/>
      <c r="G15" s="51"/>
      <c r="H15" s="51"/>
      <c r="I15" s="58"/>
      <c r="J15" s="58"/>
      <c r="K15" s="58"/>
      <c r="L15" s="58"/>
      <c r="M15" s="58"/>
    </row>
    <row r="16" spans="1:13" ht="15" x14ac:dyDescent="0.2">
      <c r="A16" s="52" t="s">
        <v>118</v>
      </c>
      <c r="B16" s="52"/>
      <c r="C16" s="51"/>
      <c r="D16" s="51"/>
      <c r="E16" s="51"/>
      <c r="F16" s="51"/>
      <c r="G16" s="51"/>
      <c r="H16" s="51"/>
      <c r="I16" s="58"/>
      <c r="J16" s="58"/>
      <c r="K16" s="58"/>
      <c r="L16" s="58"/>
      <c r="M16" s="58"/>
    </row>
    <row r="17" spans="1:13" ht="15" x14ac:dyDescent="0.2">
      <c r="A17" s="52" t="s">
        <v>125</v>
      </c>
      <c r="B17" s="52"/>
      <c r="C17" s="51"/>
      <c r="D17" s="51"/>
      <c r="E17" s="51"/>
      <c r="F17" s="51"/>
      <c r="G17" s="51"/>
      <c r="H17" s="51"/>
      <c r="I17" s="58"/>
      <c r="J17" s="58"/>
      <c r="K17" s="58"/>
      <c r="L17" s="58"/>
      <c r="M17" s="58"/>
    </row>
    <row r="18" spans="1:13" ht="15" x14ac:dyDescent="0.2">
      <c r="A18" s="52"/>
      <c r="B18" s="52"/>
      <c r="C18" s="51"/>
      <c r="D18" s="51"/>
      <c r="E18" s="51"/>
      <c r="F18" s="51"/>
      <c r="G18" s="51"/>
      <c r="H18" s="51"/>
      <c r="I18" s="58"/>
      <c r="J18" s="58"/>
      <c r="K18" s="58"/>
      <c r="L18" s="58"/>
      <c r="M18" s="58"/>
    </row>
    <row r="19" spans="1:13" ht="15" x14ac:dyDescent="0.2">
      <c r="A19" s="52" t="s">
        <v>68</v>
      </c>
      <c r="B19" s="52"/>
      <c r="C19" s="51"/>
      <c r="D19" s="51"/>
      <c r="E19" s="51"/>
      <c r="F19" s="51"/>
      <c r="G19" s="51"/>
      <c r="H19" s="51"/>
      <c r="I19" s="58"/>
      <c r="J19" s="58"/>
      <c r="K19" s="58"/>
      <c r="L19" s="58"/>
      <c r="M19" s="58"/>
    </row>
    <row r="20" spans="1:13" ht="15" x14ac:dyDescent="0.2">
      <c r="A20" s="52" t="s">
        <v>126</v>
      </c>
      <c r="B20" s="52"/>
      <c r="C20" s="51"/>
      <c r="D20" s="51"/>
      <c r="E20" s="51"/>
      <c r="F20" s="51"/>
      <c r="G20" s="51"/>
      <c r="H20" s="51"/>
      <c r="I20" s="58"/>
      <c r="J20" s="58"/>
      <c r="K20" s="58"/>
      <c r="L20" s="58"/>
      <c r="M20" s="58"/>
    </row>
    <row r="21" spans="1:13" ht="15" x14ac:dyDescent="0.2">
      <c r="A21" s="52" t="s">
        <v>88</v>
      </c>
      <c r="B21" s="52"/>
      <c r="C21" s="51"/>
      <c r="D21" s="51"/>
      <c r="E21" s="51"/>
      <c r="F21" s="51"/>
      <c r="G21" s="51"/>
      <c r="H21" s="51"/>
      <c r="I21" s="58"/>
      <c r="J21" s="58"/>
      <c r="K21" s="58"/>
      <c r="L21" s="58"/>
      <c r="M21" s="58"/>
    </row>
    <row r="22" spans="1:13" ht="15" x14ac:dyDescent="0.2">
      <c r="A22" s="52" t="s">
        <v>69</v>
      </c>
      <c r="B22" s="52"/>
      <c r="C22" s="51"/>
      <c r="D22" s="51"/>
      <c r="E22" s="51"/>
      <c r="F22" s="51"/>
      <c r="G22" s="51"/>
      <c r="H22" s="51"/>
      <c r="I22" s="58"/>
      <c r="J22" s="58"/>
      <c r="K22" s="58"/>
      <c r="L22" s="58"/>
      <c r="M22" s="58"/>
    </row>
    <row r="23" spans="1:13" ht="15" x14ac:dyDescent="0.2">
      <c r="A23" s="52" t="s">
        <v>119</v>
      </c>
      <c r="B23" s="52"/>
      <c r="C23" s="51"/>
      <c r="D23" s="51"/>
      <c r="E23" s="51"/>
      <c r="F23" s="51"/>
      <c r="G23" s="51"/>
      <c r="H23" s="51"/>
      <c r="I23" s="58"/>
      <c r="J23" s="58"/>
      <c r="K23" s="58"/>
      <c r="L23" s="58"/>
      <c r="M23" s="58"/>
    </row>
    <row r="24" spans="1:13" ht="15" x14ac:dyDescent="0.2">
      <c r="A24" s="52" t="s">
        <v>120</v>
      </c>
      <c r="B24" s="52"/>
      <c r="C24" s="51"/>
      <c r="D24" s="51"/>
      <c r="E24" s="51"/>
      <c r="F24" s="51"/>
      <c r="G24" s="51"/>
      <c r="H24" s="51"/>
      <c r="I24" s="58"/>
      <c r="J24" s="58"/>
      <c r="K24" s="58"/>
      <c r="L24" s="58"/>
      <c r="M24" s="58"/>
    </row>
    <row r="25" spans="1:13" ht="15" x14ac:dyDescent="0.2">
      <c r="A25" s="52" t="s">
        <v>121</v>
      </c>
      <c r="B25" s="52"/>
      <c r="C25" s="51"/>
      <c r="D25" s="51"/>
      <c r="E25" s="51"/>
      <c r="F25" s="51"/>
      <c r="G25" s="51"/>
      <c r="H25" s="51"/>
      <c r="I25" s="58"/>
      <c r="J25" s="58"/>
      <c r="K25" s="58"/>
      <c r="L25" s="58"/>
      <c r="M25" s="58"/>
    </row>
    <row r="26" spans="1:13" ht="15.75" thickBot="1" x14ac:dyDescent="0.25">
      <c r="A26" s="52"/>
      <c r="B26" s="52"/>
      <c r="C26" s="51"/>
      <c r="D26" s="51"/>
      <c r="E26" s="51"/>
      <c r="F26" s="51"/>
      <c r="G26" s="51"/>
      <c r="H26" s="51"/>
      <c r="I26" s="58"/>
      <c r="J26" s="58"/>
      <c r="K26" s="58"/>
      <c r="L26" s="58"/>
      <c r="M26" s="58"/>
    </row>
    <row r="27" spans="1:13" ht="16.5" thickBot="1" x14ac:dyDescent="0.3">
      <c r="A27" s="129" t="s">
        <v>123</v>
      </c>
      <c r="B27" s="130"/>
      <c r="C27" s="130"/>
      <c r="D27" s="130"/>
      <c r="E27" s="131"/>
      <c r="F27" s="51"/>
      <c r="G27" s="51"/>
      <c r="H27" s="51"/>
      <c r="I27" s="58"/>
      <c r="J27" s="58"/>
      <c r="K27" s="58"/>
      <c r="L27" s="58"/>
      <c r="M27" s="58"/>
    </row>
    <row r="28" spans="1:13" ht="15.75" x14ac:dyDescent="0.25">
      <c r="A28" s="72"/>
      <c r="B28" s="72"/>
      <c r="C28" s="72"/>
      <c r="D28" s="72"/>
      <c r="E28" s="72"/>
      <c r="F28" s="51"/>
      <c r="G28" s="51"/>
      <c r="H28" s="51"/>
      <c r="I28" s="58"/>
      <c r="J28" s="58"/>
      <c r="K28" s="58"/>
      <c r="L28" s="58"/>
      <c r="M28" s="58"/>
    </row>
    <row r="29" spans="1:13" ht="15.75" x14ac:dyDescent="0.25">
      <c r="A29" s="52"/>
      <c r="B29" s="52"/>
      <c r="C29" s="2" t="s">
        <v>0</v>
      </c>
      <c r="D29" s="2" t="s">
        <v>1</v>
      </c>
      <c r="E29" s="2" t="s">
        <v>2</v>
      </c>
      <c r="F29" s="51"/>
      <c r="G29" s="51"/>
      <c r="H29" s="51"/>
      <c r="I29" s="58"/>
      <c r="J29" s="58"/>
      <c r="K29" s="58"/>
      <c r="L29" s="58"/>
      <c r="M29" s="58"/>
    </row>
    <row r="30" spans="1:13" ht="15.75" x14ac:dyDescent="0.2">
      <c r="A30" s="3" t="s">
        <v>3</v>
      </c>
      <c r="B30" s="4" t="s">
        <v>4</v>
      </c>
      <c r="C30" s="5">
        <v>0</v>
      </c>
      <c r="D30" s="5">
        <v>0</v>
      </c>
      <c r="E30" s="5"/>
      <c r="F30" s="51"/>
      <c r="G30" s="51"/>
      <c r="H30" s="51"/>
      <c r="I30" s="58"/>
      <c r="J30" s="58"/>
      <c r="K30" s="58"/>
      <c r="L30" s="58"/>
      <c r="M30" s="58"/>
    </row>
    <row r="31" spans="1:13" ht="15.75" x14ac:dyDescent="0.2">
      <c r="A31" s="3" t="s">
        <v>5</v>
      </c>
      <c r="B31" s="4" t="s">
        <v>6</v>
      </c>
      <c r="C31" s="6">
        <v>276000</v>
      </c>
      <c r="D31" s="6"/>
      <c r="E31" s="6"/>
      <c r="F31" s="51"/>
      <c r="G31" s="51"/>
      <c r="H31" s="51"/>
      <c r="I31" s="58"/>
      <c r="J31" s="58"/>
      <c r="K31" s="58"/>
      <c r="L31" s="58"/>
      <c r="M31" s="58"/>
    </row>
    <row r="32" spans="1:13" ht="30" x14ac:dyDescent="0.2">
      <c r="A32" s="3" t="s">
        <v>7</v>
      </c>
      <c r="B32" s="4" t="s">
        <v>8</v>
      </c>
      <c r="C32" s="6">
        <v>28000</v>
      </c>
      <c r="D32" s="6"/>
      <c r="E32" s="6"/>
      <c r="F32" s="51"/>
      <c r="G32" s="51"/>
      <c r="H32" s="51"/>
      <c r="I32" s="58"/>
      <c r="J32" s="58"/>
      <c r="K32" s="58"/>
      <c r="L32" s="58"/>
      <c r="M32" s="58"/>
    </row>
    <row r="33" spans="1:13" ht="30" x14ac:dyDescent="0.2">
      <c r="A33" s="3" t="s">
        <v>9</v>
      </c>
      <c r="B33" s="4" t="s">
        <v>10</v>
      </c>
      <c r="C33" s="6">
        <v>2000</v>
      </c>
      <c r="D33" s="6"/>
      <c r="E33" s="6"/>
      <c r="F33" s="51"/>
      <c r="G33" s="51"/>
      <c r="H33" s="51"/>
      <c r="I33" s="58"/>
      <c r="J33" s="58"/>
      <c r="K33" s="58"/>
      <c r="L33" s="58"/>
      <c r="M33" s="58"/>
    </row>
    <row r="34" spans="1:13" ht="16.5" thickBot="1" x14ac:dyDescent="0.25">
      <c r="A34" s="3" t="s">
        <v>11</v>
      </c>
      <c r="B34" s="4" t="s">
        <v>12</v>
      </c>
      <c r="C34" s="7">
        <f>C35/100+1</f>
        <v>1.0697392896791924</v>
      </c>
      <c r="D34" s="7">
        <f>D35/100+1</f>
        <v>1</v>
      </c>
      <c r="E34" s="7">
        <f>E35/100+1</f>
        <v>1</v>
      </c>
      <c r="F34" s="51"/>
      <c r="G34" s="51"/>
      <c r="H34" s="51"/>
      <c r="I34" s="58"/>
      <c r="J34" s="58"/>
      <c r="K34" s="58"/>
      <c r="L34" s="58"/>
      <c r="M34" s="58"/>
    </row>
    <row r="35" spans="1:13" ht="33.75" customHeight="1" thickBot="1" x14ac:dyDescent="0.25">
      <c r="A35" s="3" t="s">
        <v>115</v>
      </c>
      <c r="B35" s="4" t="s">
        <v>116</v>
      </c>
      <c r="C35" s="67">
        <v>6.9739289679192407</v>
      </c>
      <c r="D35" s="67"/>
      <c r="E35" s="67"/>
      <c r="F35" s="126" t="s">
        <v>64</v>
      </c>
      <c r="G35" s="127"/>
      <c r="H35" s="128"/>
      <c r="I35" s="58"/>
      <c r="J35" s="58"/>
      <c r="K35" s="58"/>
      <c r="L35" s="58"/>
      <c r="M35" s="58"/>
    </row>
    <row r="36" spans="1:13" ht="15.75" x14ac:dyDescent="0.2">
      <c r="A36" s="8" t="s">
        <v>13</v>
      </c>
      <c r="B36" s="9" t="s">
        <v>14</v>
      </c>
      <c r="C36" s="11">
        <f>(C34^C37-1)/(C34^C37*(C34-1))</f>
        <v>10.615514926873768</v>
      </c>
      <c r="D36" s="11" t="e">
        <f>(D34^D37-1)/(D34^D37*(D34-1))</f>
        <v>#DIV/0!</v>
      </c>
      <c r="E36" s="11" t="e">
        <f>(E34^E37-1)/(E34^E37*(E34-1))</f>
        <v>#DIV/0!</v>
      </c>
      <c r="F36" s="116"/>
      <c r="G36" s="116"/>
      <c r="H36" s="116"/>
      <c r="I36" s="58"/>
      <c r="J36" s="58"/>
      <c r="K36" s="58"/>
      <c r="L36" s="58"/>
      <c r="M36" s="58"/>
    </row>
    <row r="37" spans="1:13" ht="27" customHeight="1" x14ac:dyDescent="0.2">
      <c r="A37" s="8" t="s">
        <v>15</v>
      </c>
      <c r="B37" s="12" t="s">
        <v>107</v>
      </c>
      <c r="C37" s="24">
        <v>20</v>
      </c>
      <c r="D37" s="24"/>
      <c r="E37" s="24"/>
      <c r="F37" s="116"/>
      <c r="G37" s="116"/>
      <c r="H37" s="116"/>
      <c r="I37" s="58"/>
      <c r="J37" s="58"/>
      <c r="K37" s="58"/>
      <c r="L37" s="58"/>
      <c r="M37" s="58"/>
    </row>
    <row r="38" spans="1:13" ht="21.75" customHeight="1" thickBot="1" x14ac:dyDescent="0.25">
      <c r="A38" s="8"/>
      <c r="B38" s="9" t="s">
        <v>16</v>
      </c>
      <c r="C38" s="11">
        <f>(C30+C31)/(C32-C33)</f>
        <v>10.615384615384615</v>
      </c>
      <c r="D38" s="11" t="e">
        <f>(D30+D31)/(D32-D33)</f>
        <v>#DIV/0!</v>
      </c>
      <c r="E38" s="11" t="e">
        <f>(E30+E31)/(E32-E33)</f>
        <v>#DIV/0!</v>
      </c>
      <c r="F38" s="51"/>
      <c r="G38" s="51"/>
      <c r="H38" s="51"/>
      <c r="I38" s="58"/>
      <c r="J38" s="58"/>
      <c r="K38" s="58"/>
      <c r="L38" s="58"/>
      <c r="M38" s="58"/>
    </row>
    <row r="39" spans="1:13" ht="16.5" thickBot="1" x14ac:dyDescent="0.25">
      <c r="A39" s="111" t="s">
        <v>63</v>
      </c>
      <c r="B39" s="112"/>
      <c r="C39" s="10">
        <f>C36-C38</f>
        <v>1.3031148915310098E-4</v>
      </c>
      <c r="D39" s="10" t="e">
        <f>D36-D38</f>
        <v>#DIV/0!</v>
      </c>
      <c r="E39" s="10" t="e">
        <f>E36-E38</f>
        <v>#DIV/0!</v>
      </c>
      <c r="F39" s="113" t="s">
        <v>65</v>
      </c>
      <c r="G39" s="114"/>
      <c r="H39" s="115"/>
      <c r="I39" s="58"/>
      <c r="J39" s="58"/>
      <c r="K39" s="58"/>
      <c r="L39" s="58"/>
      <c r="M39" s="58"/>
    </row>
    <row r="40" spans="1:13" ht="27.75" customHeight="1" thickBot="1" x14ac:dyDescent="0.25">
      <c r="A40" s="120" t="s">
        <v>117</v>
      </c>
      <c r="B40" s="121"/>
      <c r="C40" s="121"/>
      <c r="D40" s="121"/>
      <c r="E40" s="121"/>
      <c r="F40" s="137"/>
      <c r="G40" s="137"/>
      <c r="H40" s="137"/>
      <c r="I40" s="58"/>
      <c r="J40" s="58"/>
      <c r="K40" s="58"/>
      <c r="L40" s="58"/>
      <c r="M40" s="58"/>
    </row>
    <row r="41" spans="1:13" ht="33.6" customHeight="1" thickBot="1" x14ac:dyDescent="0.25">
      <c r="A41" s="120" t="s">
        <v>66</v>
      </c>
      <c r="B41" s="121"/>
      <c r="C41" s="121"/>
      <c r="D41" s="121"/>
      <c r="E41" s="122"/>
      <c r="F41" s="117" t="s">
        <v>17</v>
      </c>
      <c r="G41" s="118"/>
      <c r="H41" s="119"/>
      <c r="I41" s="58"/>
      <c r="J41" s="58"/>
      <c r="K41" s="58"/>
      <c r="L41" s="58"/>
      <c r="M41" s="58"/>
    </row>
    <row r="42" spans="1:13" ht="15.75" x14ac:dyDescent="0.2">
      <c r="A42" s="53"/>
      <c r="B42" s="53"/>
      <c r="C42" s="54"/>
      <c r="D42" s="54"/>
      <c r="E42" s="54"/>
      <c r="F42" s="55"/>
      <c r="G42" s="55"/>
      <c r="H42" s="55"/>
      <c r="I42" s="58"/>
      <c r="J42" s="58"/>
      <c r="K42" s="58"/>
      <c r="L42" s="58"/>
      <c r="M42" s="58"/>
    </row>
    <row r="43" spans="1:13" ht="16.5" thickBot="1" x14ac:dyDescent="0.25">
      <c r="A43" s="53"/>
      <c r="B43" s="53"/>
      <c r="C43" s="54"/>
      <c r="D43" s="54"/>
      <c r="E43" s="54"/>
      <c r="F43" s="55"/>
      <c r="G43" s="55"/>
      <c r="H43" s="55"/>
      <c r="I43" s="58"/>
      <c r="J43" s="58"/>
      <c r="K43" s="58"/>
      <c r="L43" s="58"/>
      <c r="M43" s="58"/>
    </row>
    <row r="44" spans="1:13" ht="15.75" x14ac:dyDescent="0.2">
      <c r="A44" s="68" t="s">
        <v>109</v>
      </c>
      <c r="B44" s="69" t="s">
        <v>110</v>
      </c>
      <c r="C44" s="76">
        <v>3.35</v>
      </c>
      <c r="D44" s="76">
        <v>3.35</v>
      </c>
      <c r="E44" s="77">
        <v>3.35</v>
      </c>
      <c r="F44" s="55"/>
      <c r="G44" s="55"/>
      <c r="H44" s="55"/>
      <c r="I44" s="58"/>
      <c r="J44" s="58"/>
      <c r="K44" s="58"/>
      <c r="L44" s="58"/>
      <c r="M44" s="58"/>
    </row>
    <row r="45" spans="1:13" ht="16.5" thickBot="1" x14ac:dyDescent="0.25">
      <c r="A45" s="132" t="s">
        <v>108</v>
      </c>
      <c r="B45" s="133"/>
      <c r="C45" s="70" t="str">
        <f>IF(C35-C44&gt;=0,"OK","Nicht Wirtschaftlich")</f>
        <v>OK</v>
      </c>
      <c r="D45" s="70" t="str">
        <f t="shared" ref="D45:E45" si="0">IF(D35-D44&gt;=0,"OK","Nicht Wirtschaftlich")</f>
        <v>Nicht Wirtschaftlich</v>
      </c>
      <c r="E45" s="71" t="str">
        <f t="shared" si="0"/>
        <v>Nicht Wirtschaftlich</v>
      </c>
      <c r="F45" s="55"/>
      <c r="G45" s="55"/>
      <c r="H45" s="55"/>
      <c r="I45" s="58"/>
      <c r="J45" s="58"/>
      <c r="K45" s="58"/>
      <c r="L45" s="58"/>
      <c r="M45" s="58"/>
    </row>
    <row r="46" spans="1:13" ht="39" customHeight="1" thickBot="1" x14ac:dyDescent="0.25">
      <c r="A46" s="134" t="s">
        <v>111</v>
      </c>
      <c r="B46" s="135"/>
      <c r="C46" s="135"/>
      <c r="D46" s="135"/>
      <c r="E46" s="136"/>
      <c r="F46" s="55"/>
      <c r="G46" s="55"/>
      <c r="H46" s="55"/>
      <c r="I46" s="58"/>
      <c r="J46" s="58"/>
      <c r="K46" s="58"/>
      <c r="L46" s="58"/>
      <c r="M46" s="58"/>
    </row>
    <row r="47" spans="1:13" ht="16.5" customHeight="1" thickBot="1" x14ac:dyDescent="0.25">
      <c r="A47" s="134" t="s">
        <v>112</v>
      </c>
      <c r="B47" s="135"/>
      <c r="C47" s="135"/>
      <c r="D47" s="135"/>
      <c r="E47" s="136"/>
      <c r="F47" s="51"/>
      <c r="G47" s="51"/>
      <c r="H47" s="51"/>
      <c r="I47" s="58"/>
      <c r="J47" s="58"/>
      <c r="K47" s="58"/>
      <c r="L47" s="58"/>
      <c r="M47" s="58"/>
    </row>
    <row r="48" spans="1:13" ht="15.75" x14ac:dyDescent="0.2">
      <c r="A48" s="53"/>
      <c r="B48" s="53"/>
      <c r="C48" s="56"/>
      <c r="D48" s="56"/>
      <c r="E48" s="56"/>
      <c r="F48" s="51"/>
      <c r="G48" s="51"/>
      <c r="H48" s="51"/>
      <c r="I48" s="58"/>
      <c r="J48" s="58"/>
      <c r="K48" s="58"/>
      <c r="L48" s="58"/>
      <c r="M48" s="58"/>
    </row>
    <row r="49" spans="1:13" ht="15.75" x14ac:dyDescent="0.2">
      <c r="A49" s="55" t="s">
        <v>113</v>
      </c>
      <c r="B49" s="51"/>
      <c r="C49" s="51"/>
      <c r="D49" s="51"/>
      <c r="E49" s="51"/>
      <c r="F49" s="51"/>
      <c r="G49" s="51"/>
      <c r="H49" s="51"/>
      <c r="I49" s="58"/>
      <c r="J49" s="58"/>
      <c r="K49" s="58"/>
      <c r="L49" s="58"/>
      <c r="M49" s="58"/>
    </row>
    <row r="50" spans="1:13" x14ac:dyDescent="0.2">
      <c r="A50" s="51"/>
      <c r="B50" s="51"/>
      <c r="C50" s="51"/>
      <c r="D50" s="51"/>
      <c r="E50" s="51"/>
      <c r="F50" s="51"/>
      <c r="G50" s="51"/>
      <c r="H50" s="51"/>
      <c r="I50" s="58"/>
      <c r="J50" s="58"/>
      <c r="K50" s="58"/>
      <c r="L50" s="58"/>
      <c r="M50" s="58"/>
    </row>
    <row r="51" spans="1:13" ht="15" x14ac:dyDescent="0.2">
      <c r="A51" s="52" t="s">
        <v>129</v>
      </c>
      <c r="B51" s="51"/>
      <c r="C51" s="51"/>
      <c r="D51" s="51"/>
      <c r="E51" s="51"/>
      <c r="F51" s="51"/>
      <c r="G51" s="51"/>
      <c r="H51" s="51"/>
      <c r="I51" s="58"/>
      <c r="J51" s="58"/>
      <c r="K51" s="58"/>
      <c r="L51" s="58"/>
      <c r="M51" s="58"/>
    </row>
    <row r="52" spans="1:13" ht="15" x14ac:dyDescent="0.2">
      <c r="A52" s="52" t="s">
        <v>130</v>
      </c>
      <c r="B52" s="51"/>
      <c r="C52" s="51"/>
      <c r="D52" s="51"/>
      <c r="E52" s="51"/>
      <c r="F52" s="51"/>
      <c r="G52" s="51"/>
      <c r="H52" s="51"/>
      <c r="I52" s="58"/>
      <c r="J52" s="58"/>
      <c r="K52" s="58"/>
      <c r="L52" s="58"/>
      <c r="M52" s="58"/>
    </row>
    <row r="53" spans="1:13" ht="18" x14ac:dyDescent="0.25">
      <c r="A53" s="52" t="s">
        <v>133</v>
      </c>
      <c r="B53" s="51"/>
      <c r="C53" s="51"/>
      <c r="D53" s="51"/>
      <c r="E53" s="78">
        <f>(C35-C44)/100</f>
        <v>3.6239289679192405E-2</v>
      </c>
      <c r="F53" s="51"/>
      <c r="G53" s="51"/>
      <c r="H53" s="51"/>
      <c r="I53" s="58"/>
      <c r="J53" s="58"/>
      <c r="K53" s="58"/>
      <c r="L53" s="58"/>
      <c r="M53" s="58"/>
    </row>
    <row r="54" spans="1:13" ht="15" x14ac:dyDescent="0.2">
      <c r="A54" s="52" t="s">
        <v>131</v>
      </c>
      <c r="B54" s="51"/>
      <c r="C54" s="51"/>
      <c r="D54" s="51"/>
      <c r="E54" s="51"/>
      <c r="F54" s="51"/>
      <c r="G54" s="51"/>
      <c r="H54" s="51"/>
      <c r="I54" s="58"/>
      <c r="J54" s="58"/>
      <c r="K54" s="58"/>
      <c r="L54" s="58"/>
      <c r="M54" s="58"/>
    </row>
    <row r="55" spans="1:13" x14ac:dyDescent="0.2">
      <c r="A55" s="51"/>
      <c r="B55" s="51"/>
      <c r="C55" s="51"/>
      <c r="D55" s="51"/>
      <c r="E55" s="51"/>
      <c r="F55" s="51"/>
      <c r="G55" s="51"/>
      <c r="H55" s="51"/>
      <c r="I55" s="58"/>
      <c r="J55" s="58"/>
      <c r="K55" s="58"/>
      <c r="L55" s="58"/>
      <c r="M55" s="58"/>
    </row>
    <row r="56" spans="1:13" ht="15" x14ac:dyDescent="0.2">
      <c r="A56" s="52" t="s">
        <v>114</v>
      </c>
      <c r="B56" s="51"/>
      <c r="C56" s="51"/>
      <c r="D56" s="51"/>
      <c r="E56" s="51"/>
      <c r="F56" s="51"/>
      <c r="G56" s="51"/>
      <c r="H56" s="51"/>
      <c r="I56" s="58"/>
      <c r="J56" s="58"/>
      <c r="K56" s="58"/>
      <c r="L56" s="58"/>
      <c r="M56" s="58"/>
    </row>
    <row r="57" spans="1:13" ht="15" x14ac:dyDescent="0.2">
      <c r="A57" s="52"/>
      <c r="B57" s="51"/>
      <c r="C57" s="51"/>
      <c r="D57" s="51"/>
      <c r="E57" s="51"/>
      <c r="F57" s="51"/>
      <c r="G57" s="51"/>
      <c r="H57" s="51"/>
      <c r="I57" s="58"/>
      <c r="J57" s="58"/>
      <c r="K57" s="58"/>
      <c r="L57" s="58"/>
      <c r="M57" s="58"/>
    </row>
    <row r="58" spans="1:13" x14ac:dyDescent="0.2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</row>
    <row r="59" spans="1:13" x14ac:dyDescent="0.2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</row>
    <row r="60" spans="1:13" x14ac:dyDescent="0.2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</row>
    <row r="61" spans="1:13" x14ac:dyDescent="0.2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</row>
    <row r="62" spans="1:13" x14ac:dyDescent="0.2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</row>
    <row r="63" spans="1:13" x14ac:dyDescent="0.2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</row>
    <row r="64" spans="1:13" x14ac:dyDescent="0.2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</row>
    <row r="65" spans="1:13" x14ac:dyDescent="0.2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</row>
    <row r="66" spans="1:13" x14ac:dyDescent="0.2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</row>
    <row r="67" spans="1:13" x14ac:dyDescent="0.2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</row>
    <row r="68" spans="1:13" x14ac:dyDescent="0.2">
      <c r="A68" s="58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</row>
    <row r="69" spans="1:13" x14ac:dyDescent="0.2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</row>
    <row r="70" spans="1:13" x14ac:dyDescent="0.2">
      <c r="A70" s="58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</row>
    <row r="71" spans="1:13" x14ac:dyDescent="0.2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</row>
    <row r="72" spans="1:13" x14ac:dyDescent="0.2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</row>
    <row r="73" spans="1:13" x14ac:dyDescent="0.2">
      <c r="A73" s="58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</row>
    <row r="74" spans="1:13" x14ac:dyDescent="0.2">
      <c r="A74" s="58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</row>
    <row r="75" spans="1:13" x14ac:dyDescent="0.2">
      <c r="A75" s="58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</row>
    <row r="76" spans="1:13" x14ac:dyDescent="0.2">
      <c r="A76" s="58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</row>
  </sheetData>
  <mergeCells count="15">
    <mergeCell ref="A45:B45"/>
    <mergeCell ref="A46:E46"/>
    <mergeCell ref="A47:E47"/>
    <mergeCell ref="A40:E40"/>
    <mergeCell ref="F40:H40"/>
    <mergeCell ref="A1:H1"/>
    <mergeCell ref="A39:B39"/>
    <mergeCell ref="F39:H39"/>
    <mergeCell ref="F37:H37"/>
    <mergeCell ref="F41:H41"/>
    <mergeCell ref="A41:E41"/>
    <mergeCell ref="B6:D6"/>
    <mergeCell ref="F36:H36"/>
    <mergeCell ref="F35:H35"/>
    <mergeCell ref="A27:E27"/>
  </mergeCells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>
    <oddHeader>&amp;F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tabSelected="1" topLeftCell="A7" workbookViewId="0">
      <selection activeCell="F47" sqref="F47"/>
    </sheetView>
  </sheetViews>
  <sheetFormatPr baseColWidth="10" defaultRowHeight="15" x14ac:dyDescent="0.25"/>
  <cols>
    <col min="2" max="2" width="12.7109375" customWidth="1"/>
    <col min="3" max="3" width="13" bestFit="1" customWidth="1"/>
    <col min="4" max="5" width="12.7109375" bestFit="1" customWidth="1"/>
    <col min="6" max="6" width="11.7109375" bestFit="1" customWidth="1"/>
  </cols>
  <sheetData>
    <row r="1" spans="1:13" ht="27" thickBot="1" x14ac:dyDescent="0.45">
      <c r="A1" s="138" t="s">
        <v>146</v>
      </c>
      <c r="B1" s="139"/>
      <c r="C1" s="139"/>
      <c r="D1" s="139"/>
      <c r="E1" s="139"/>
      <c r="F1" s="139"/>
      <c r="G1" s="139"/>
      <c r="H1" s="140"/>
      <c r="I1" s="36"/>
      <c r="J1" s="36"/>
      <c r="K1" s="36"/>
      <c r="L1" s="36"/>
      <c r="M1" s="36"/>
    </row>
    <row r="2" spans="1:13" x14ac:dyDescent="0.25">
      <c r="A2" s="17"/>
      <c r="B2" s="17"/>
      <c r="C2" s="17"/>
      <c r="D2" s="17"/>
      <c r="E2" s="17"/>
      <c r="F2" s="17"/>
      <c r="G2" s="17"/>
      <c r="H2" s="17"/>
      <c r="I2" s="36"/>
      <c r="J2" s="36"/>
      <c r="K2" s="36"/>
      <c r="L2" s="36"/>
      <c r="M2" s="36"/>
    </row>
    <row r="3" spans="1:13" ht="18.75" x14ac:dyDescent="0.3">
      <c r="A3" s="38" t="s">
        <v>40</v>
      </c>
      <c r="B3" s="38"/>
      <c r="C3" s="38"/>
      <c r="D3" s="38"/>
      <c r="E3" s="38"/>
      <c r="F3" s="17"/>
      <c r="G3" s="17"/>
      <c r="H3" s="17"/>
      <c r="I3" s="36"/>
      <c r="J3" s="36"/>
      <c r="K3" s="36"/>
      <c r="L3" s="36"/>
      <c r="M3" s="36"/>
    </row>
    <row r="4" spans="1:13" ht="18.75" x14ac:dyDescent="0.3">
      <c r="A4" s="38" t="s">
        <v>39</v>
      </c>
      <c r="B4" s="38"/>
      <c r="C4" s="38"/>
      <c r="D4" s="38"/>
      <c r="E4" s="38"/>
      <c r="F4" s="17"/>
      <c r="G4" s="17"/>
      <c r="H4" s="17"/>
      <c r="I4" s="36"/>
      <c r="J4" s="36"/>
      <c r="K4" s="36"/>
      <c r="L4" s="36"/>
      <c r="M4" s="36"/>
    </row>
    <row r="5" spans="1:13" x14ac:dyDescent="0.25">
      <c r="A5" s="17" t="s">
        <v>57</v>
      </c>
      <c r="B5" s="17"/>
      <c r="C5" s="17"/>
      <c r="D5" s="17"/>
      <c r="E5" s="17"/>
      <c r="F5" s="17"/>
      <c r="G5" s="17"/>
      <c r="H5" s="17"/>
      <c r="I5" s="36"/>
      <c r="J5" s="36"/>
      <c r="K5" s="36"/>
      <c r="L5" s="36"/>
      <c r="M5" s="36"/>
    </row>
    <row r="6" spans="1:13" x14ac:dyDescent="0.25">
      <c r="A6" s="17" t="s">
        <v>41</v>
      </c>
      <c r="B6" s="17"/>
      <c r="C6" s="17"/>
      <c r="D6" s="17"/>
      <c r="E6" s="17"/>
      <c r="F6" s="17"/>
      <c r="G6" s="17"/>
      <c r="H6" s="17"/>
      <c r="I6" s="36"/>
      <c r="J6" s="36"/>
      <c r="K6" s="36"/>
      <c r="L6" s="36"/>
      <c r="M6" s="36"/>
    </row>
    <row r="7" spans="1:13" x14ac:dyDescent="0.25">
      <c r="A7" s="17"/>
      <c r="B7" s="17"/>
      <c r="C7" s="17"/>
      <c r="D7" s="17"/>
      <c r="E7" s="17"/>
      <c r="F7" s="17"/>
      <c r="G7" s="17"/>
      <c r="H7" s="17"/>
      <c r="I7" s="36"/>
      <c r="J7" s="36"/>
      <c r="K7" s="36"/>
      <c r="L7" s="36"/>
      <c r="M7" s="36"/>
    </row>
    <row r="8" spans="1:13" x14ac:dyDescent="0.25">
      <c r="A8" s="17" t="s">
        <v>55</v>
      </c>
      <c r="B8" s="17"/>
      <c r="C8" s="17"/>
      <c r="D8" s="17"/>
      <c r="E8" s="17"/>
      <c r="F8" s="17"/>
      <c r="G8" s="17"/>
      <c r="H8" s="17"/>
      <c r="I8" s="36"/>
      <c r="J8" s="36"/>
      <c r="K8" s="36"/>
      <c r="L8" s="36"/>
      <c r="M8" s="36"/>
    </row>
    <row r="9" spans="1:13" x14ac:dyDescent="0.25">
      <c r="A9" s="17"/>
      <c r="B9" s="17"/>
      <c r="C9" s="17"/>
      <c r="D9" s="17"/>
      <c r="E9" s="17"/>
      <c r="F9" s="17"/>
      <c r="G9" s="17"/>
      <c r="H9" s="17"/>
      <c r="I9" s="36"/>
      <c r="J9" s="36"/>
      <c r="K9" s="36"/>
      <c r="L9" s="36"/>
      <c r="M9" s="36"/>
    </row>
    <row r="10" spans="1:13" x14ac:dyDescent="0.25">
      <c r="A10" s="17" t="s">
        <v>42</v>
      </c>
      <c r="B10" s="17"/>
      <c r="C10" s="17"/>
      <c r="D10" s="17"/>
      <c r="E10" s="17"/>
      <c r="F10" s="17"/>
      <c r="G10" s="17"/>
      <c r="H10" s="17"/>
      <c r="I10" s="36"/>
      <c r="J10" s="36"/>
      <c r="K10" s="36"/>
      <c r="L10" s="36"/>
      <c r="M10" s="36"/>
    </row>
    <row r="11" spans="1:13" ht="15.75" thickBot="1" x14ac:dyDescent="0.3">
      <c r="A11" s="17"/>
      <c r="B11" s="17"/>
      <c r="C11" s="17"/>
      <c r="D11" s="17"/>
      <c r="E11" s="17"/>
      <c r="F11" s="17"/>
      <c r="G11" s="17"/>
      <c r="H11" s="17"/>
      <c r="I11" s="36"/>
      <c r="J11" s="36"/>
      <c r="K11" s="36"/>
      <c r="L11" s="36"/>
      <c r="M11" s="36"/>
    </row>
    <row r="12" spans="1:13" ht="49.15" customHeight="1" thickBot="1" x14ac:dyDescent="0.3">
      <c r="B12" s="148"/>
      <c r="C12" s="149"/>
      <c r="D12" s="149"/>
      <c r="E12" s="150"/>
      <c r="F12" s="151" t="s">
        <v>38</v>
      </c>
      <c r="G12" s="152"/>
      <c r="H12" s="153"/>
      <c r="I12" s="36"/>
      <c r="J12" s="36"/>
      <c r="K12" s="36"/>
      <c r="L12" s="36"/>
      <c r="M12" s="36"/>
    </row>
    <row r="13" spans="1:13" ht="15.75" thickBot="1" x14ac:dyDescent="0.3">
      <c r="A13" s="17"/>
      <c r="B13" s="17"/>
      <c r="C13" s="17"/>
      <c r="D13" s="17"/>
      <c r="E13" s="17"/>
      <c r="F13" s="17"/>
      <c r="G13" s="17"/>
      <c r="H13" s="17"/>
      <c r="I13" s="36"/>
      <c r="J13" s="36"/>
      <c r="K13" s="36"/>
      <c r="L13" s="36"/>
      <c r="M13" s="36"/>
    </row>
    <row r="14" spans="1:13" ht="70.150000000000006" customHeight="1" thickBot="1" x14ac:dyDescent="0.3">
      <c r="B14" s="148"/>
      <c r="C14" s="149"/>
      <c r="D14" s="149"/>
      <c r="E14" s="150"/>
      <c r="F14" s="151" t="s">
        <v>20</v>
      </c>
      <c r="G14" s="152"/>
      <c r="H14" s="153"/>
      <c r="I14" s="36"/>
      <c r="J14" s="36"/>
      <c r="K14" s="36"/>
      <c r="L14" s="36"/>
      <c r="M14" s="36"/>
    </row>
    <row r="15" spans="1:13" ht="15.75" thickBot="1" x14ac:dyDescent="0.3">
      <c r="A15" s="17"/>
      <c r="B15" s="17"/>
      <c r="C15" s="17"/>
      <c r="D15" s="17"/>
      <c r="E15" s="17"/>
      <c r="F15" s="17"/>
      <c r="G15" s="17"/>
      <c r="H15" s="17"/>
      <c r="I15" s="36"/>
      <c r="J15" s="36"/>
      <c r="K15" s="36"/>
      <c r="L15" s="36"/>
      <c r="M15" s="36"/>
    </row>
    <row r="16" spans="1:13" ht="15.75" thickBot="1" x14ac:dyDescent="0.3">
      <c r="A16" s="17"/>
      <c r="B16" s="39" t="s">
        <v>18</v>
      </c>
      <c r="C16" s="84" t="s">
        <v>12</v>
      </c>
      <c r="D16" s="85"/>
      <c r="E16" s="85"/>
      <c r="F16" s="85"/>
      <c r="G16" s="85"/>
      <c r="H16" s="86"/>
      <c r="I16" s="36"/>
      <c r="J16" s="36"/>
      <c r="K16" s="36"/>
      <c r="L16" s="36"/>
      <c r="M16" s="36"/>
    </row>
    <row r="17" spans="1:13" x14ac:dyDescent="0.25">
      <c r="A17" s="17"/>
      <c r="B17" s="17"/>
      <c r="C17" s="17"/>
      <c r="D17" s="17"/>
      <c r="E17" s="17"/>
      <c r="F17" s="17"/>
      <c r="G17" s="17"/>
      <c r="H17" s="17"/>
      <c r="I17" s="36"/>
      <c r="J17" s="36"/>
      <c r="K17" s="36"/>
      <c r="L17" s="36"/>
      <c r="M17" s="36"/>
    </row>
    <row r="18" spans="1:13" x14ac:dyDescent="0.25">
      <c r="A18" s="17"/>
      <c r="B18" s="30" t="s">
        <v>43</v>
      </c>
      <c r="C18" s="20">
        <v>248400</v>
      </c>
      <c r="D18" s="17"/>
      <c r="E18" s="17"/>
      <c r="F18" s="17"/>
      <c r="G18" s="17"/>
      <c r="H18" s="17"/>
      <c r="I18" s="36"/>
      <c r="J18" s="36"/>
      <c r="K18" s="36"/>
      <c r="L18" s="36"/>
      <c r="M18" s="36"/>
    </row>
    <row r="19" spans="1:13" x14ac:dyDescent="0.25">
      <c r="A19" s="17"/>
      <c r="B19" s="30" t="s">
        <v>44</v>
      </c>
      <c r="C19" s="22">
        <v>3.5</v>
      </c>
      <c r="D19" s="17"/>
      <c r="E19" s="17"/>
      <c r="F19" s="17"/>
      <c r="G19" s="17"/>
      <c r="H19" s="17"/>
      <c r="I19" s="36"/>
      <c r="J19" s="36"/>
      <c r="K19" s="36"/>
      <c r="L19" s="36"/>
      <c r="M19" s="36"/>
    </row>
    <row r="20" spans="1:13" x14ac:dyDescent="0.25">
      <c r="A20" s="17"/>
      <c r="B20" s="30" t="s">
        <v>58</v>
      </c>
      <c r="C20" s="21">
        <f>C19/100</f>
        <v>3.5000000000000003E-2</v>
      </c>
      <c r="D20" s="17"/>
      <c r="E20" s="17"/>
      <c r="F20" s="17"/>
      <c r="G20" s="17"/>
      <c r="H20" s="17"/>
      <c r="I20" s="36"/>
      <c r="J20" s="36"/>
      <c r="K20" s="36"/>
      <c r="L20" s="36"/>
      <c r="M20" s="36"/>
    </row>
    <row r="21" spans="1:13" ht="15.75" thickBot="1" x14ac:dyDescent="0.3">
      <c r="A21" s="17"/>
      <c r="B21" s="30" t="s">
        <v>45</v>
      </c>
      <c r="C21" s="19">
        <v>15</v>
      </c>
      <c r="D21" s="17"/>
      <c r="E21" s="17"/>
      <c r="F21" s="17"/>
      <c r="G21" s="17"/>
      <c r="H21" s="17"/>
      <c r="I21" s="36"/>
      <c r="J21" s="36"/>
      <c r="K21" s="36"/>
      <c r="L21" s="36"/>
      <c r="M21" s="36"/>
    </row>
    <row r="22" spans="1:13" ht="15.75" thickBot="1" x14ac:dyDescent="0.3">
      <c r="A22" s="17"/>
      <c r="B22" s="30" t="s">
        <v>46</v>
      </c>
      <c r="C22" s="41">
        <f>C18*D25</f>
        <v>21567.34723052257</v>
      </c>
      <c r="D22" s="42" t="s">
        <v>38</v>
      </c>
      <c r="E22" s="17"/>
      <c r="F22" s="17"/>
      <c r="G22" s="17"/>
      <c r="H22" s="17"/>
      <c r="I22" s="36"/>
      <c r="J22" s="36"/>
      <c r="K22" s="36"/>
      <c r="L22" s="36"/>
      <c r="M22" s="36"/>
    </row>
    <row r="23" spans="1:13" x14ac:dyDescent="0.25">
      <c r="A23" s="17"/>
      <c r="B23" s="17" t="s">
        <v>47</v>
      </c>
      <c r="C23" s="17"/>
      <c r="D23" s="17"/>
      <c r="E23" s="17"/>
      <c r="F23" s="17"/>
      <c r="G23" s="17"/>
      <c r="H23" s="17"/>
      <c r="I23" s="36"/>
      <c r="J23" s="36"/>
      <c r="K23" s="36"/>
      <c r="L23" s="36"/>
      <c r="M23" s="36"/>
    </row>
    <row r="24" spans="1:13" ht="15.75" thickBot="1" x14ac:dyDescent="0.3">
      <c r="A24" s="17"/>
      <c r="B24" s="65" t="s">
        <v>11</v>
      </c>
      <c r="C24" s="66">
        <f>(1+C20)</f>
        <v>1.0349999999999999</v>
      </c>
      <c r="D24" s="17"/>
      <c r="E24" s="17"/>
      <c r="F24" s="17"/>
      <c r="G24" s="17"/>
      <c r="H24" s="17"/>
      <c r="I24" s="36"/>
      <c r="J24" s="36"/>
      <c r="K24" s="36"/>
      <c r="L24" s="36"/>
      <c r="M24" s="36"/>
    </row>
    <row r="25" spans="1:13" ht="15.75" thickBot="1" x14ac:dyDescent="0.3">
      <c r="A25" s="17"/>
      <c r="B25" s="146" t="s">
        <v>20</v>
      </c>
      <c r="C25" s="147"/>
      <c r="D25" s="59">
        <f>(C24^C21*(C24-1))/((C24^C21)-1)</f>
        <v>8.6825069366032889E-2</v>
      </c>
      <c r="E25" s="17"/>
      <c r="F25" s="17"/>
      <c r="G25" s="17"/>
      <c r="H25" s="17"/>
      <c r="I25" s="36"/>
      <c r="J25" s="36"/>
      <c r="K25" s="36"/>
      <c r="L25" s="36"/>
      <c r="M25" s="36"/>
    </row>
    <row r="26" spans="1:13" ht="15.75" thickBot="1" x14ac:dyDescent="0.3">
      <c r="A26" s="17"/>
      <c r="B26" s="43"/>
      <c r="C26" s="43"/>
      <c r="D26" s="23"/>
      <c r="E26" s="17"/>
      <c r="F26" s="17"/>
      <c r="G26" s="17"/>
      <c r="H26" s="17"/>
      <c r="I26" s="36"/>
      <c r="J26" s="36"/>
      <c r="K26" s="36"/>
      <c r="L26" s="36"/>
      <c r="M26" s="36"/>
    </row>
    <row r="27" spans="1:13" ht="21.6" customHeight="1" thickBot="1" x14ac:dyDescent="0.3">
      <c r="A27" s="143" t="s">
        <v>52</v>
      </c>
      <c r="B27" s="144"/>
      <c r="C27" s="144"/>
      <c r="D27" s="144"/>
      <c r="E27" s="145"/>
      <c r="F27" s="17"/>
      <c r="G27" s="17"/>
      <c r="H27" s="17"/>
      <c r="I27" s="36"/>
      <c r="J27" s="36"/>
      <c r="K27" s="36"/>
      <c r="L27" s="36"/>
      <c r="M27" s="36"/>
    </row>
    <row r="28" spans="1:13" ht="45" x14ac:dyDescent="0.25">
      <c r="A28" s="44" t="s">
        <v>48</v>
      </c>
      <c r="B28" s="45" t="s">
        <v>49</v>
      </c>
      <c r="C28" s="46" t="s">
        <v>50</v>
      </c>
      <c r="D28" s="46" t="s">
        <v>51</v>
      </c>
      <c r="E28" s="44" t="s">
        <v>53</v>
      </c>
      <c r="F28" s="17"/>
      <c r="G28" s="17"/>
      <c r="H28" s="17"/>
      <c r="I28" s="36"/>
      <c r="J28" s="36"/>
      <c r="K28" s="36"/>
      <c r="L28" s="36"/>
      <c r="M28" s="36"/>
    </row>
    <row r="29" spans="1:13" x14ac:dyDescent="0.25">
      <c r="A29" s="21">
        <v>1</v>
      </c>
      <c r="B29" s="40">
        <f>C18</f>
        <v>248400</v>
      </c>
      <c r="C29" s="40">
        <f>B29*$C$20</f>
        <v>8694</v>
      </c>
      <c r="D29" s="40">
        <f>E29-C29</f>
        <v>12873.34723052257</v>
      </c>
      <c r="E29" s="40">
        <f t="shared" ref="E29:E48" si="0">$C$18*$D$25</f>
        <v>21567.34723052257</v>
      </c>
      <c r="F29" s="17"/>
      <c r="G29" s="17"/>
      <c r="H29" s="17"/>
      <c r="I29" s="36"/>
      <c r="J29" s="36"/>
      <c r="K29" s="36"/>
      <c r="L29" s="36"/>
      <c r="M29" s="36"/>
    </row>
    <row r="30" spans="1:13" x14ac:dyDescent="0.25">
      <c r="A30" s="21">
        <v>2</v>
      </c>
      <c r="B30" s="40">
        <f>B29-D29</f>
        <v>235526.65276947743</v>
      </c>
      <c r="C30" s="40">
        <f t="shared" ref="C30:C40" si="1">B30*$C$20</f>
        <v>8243.4328469317115</v>
      </c>
      <c r="D30" s="40">
        <f>E30-C30</f>
        <v>13323.914383590858</v>
      </c>
      <c r="E30" s="40">
        <f t="shared" si="0"/>
        <v>21567.34723052257</v>
      </c>
      <c r="F30" s="17"/>
      <c r="G30" s="17"/>
      <c r="H30" s="17"/>
      <c r="I30" s="36"/>
      <c r="J30" s="36"/>
      <c r="K30" s="36"/>
      <c r="L30" s="36"/>
      <c r="M30" s="36"/>
    </row>
    <row r="31" spans="1:13" x14ac:dyDescent="0.25">
      <c r="A31" s="21">
        <v>3</v>
      </c>
      <c r="B31" s="40">
        <f>B30-D30</f>
        <v>222202.73838588657</v>
      </c>
      <c r="C31" s="40">
        <f t="shared" si="1"/>
        <v>7777.0958435060302</v>
      </c>
      <c r="D31" s="40">
        <f t="shared" ref="D31:D40" si="2">E31-C31</f>
        <v>13790.251387016539</v>
      </c>
      <c r="E31" s="40">
        <f t="shared" si="0"/>
        <v>21567.34723052257</v>
      </c>
      <c r="F31" s="17"/>
      <c r="G31" s="17"/>
      <c r="H31" s="17"/>
      <c r="I31" s="36"/>
      <c r="J31" s="36"/>
      <c r="K31" s="36"/>
      <c r="L31" s="36"/>
      <c r="M31" s="36"/>
    </row>
    <row r="32" spans="1:13" x14ac:dyDescent="0.25">
      <c r="A32" s="21">
        <v>4</v>
      </c>
      <c r="B32" s="40">
        <f t="shared" ref="B32:B40" si="3">B31-D31</f>
        <v>208412.48699887004</v>
      </c>
      <c r="C32" s="40">
        <f t="shared" si="1"/>
        <v>7294.4370449604521</v>
      </c>
      <c r="D32" s="40">
        <f t="shared" si="2"/>
        <v>14272.910185562117</v>
      </c>
      <c r="E32" s="40">
        <f t="shared" si="0"/>
        <v>21567.34723052257</v>
      </c>
      <c r="F32" s="17"/>
      <c r="G32" s="17"/>
      <c r="H32" s="17"/>
      <c r="I32" s="36"/>
      <c r="J32" s="36"/>
      <c r="K32" s="36"/>
      <c r="L32" s="36"/>
      <c r="M32" s="36"/>
    </row>
    <row r="33" spans="1:13" x14ac:dyDescent="0.25">
      <c r="A33" s="21">
        <v>5</v>
      </c>
      <c r="B33" s="40">
        <f t="shared" si="3"/>
        <v>194139.57681330791</v>
      </c>
      <c r="C33" s="40">
        <f t="shared" si="1"/>
        <v>6794.8851884657779</v>
      </c>
      <c r="D33" s="40">
        <f t="shared" si="2"/>
        <v>14772.462042056792</v>
      </c>
      <c r="E33" s="40">
        <f t="shared" si="0"/>
        <v>21567.34723052257</v>
      </c>
      <c r="F33" s="17"/>
      <c r="G33" s="17"/>
      <c r="H33" s="17"/>
      <c r="I33" s="36"/>
      <c r="J33" s="36"/>
      <c r="K33" s="36"/>
      <c r="L33" s="36"/>
      <c r="M33" s="36"/>
    </row>
    <row r="34" spans="1:13" x14ac:dyDescent="0.25">
      <c r="A34" s="21">
        <v>6</v>
      </c>
      <c r="B34" s="40">
        <f t="shared" si="3"/>
        <v>179367.11477125113</v>
      </c>
      <c r="C34" s="40">
        <f t="shared" si="1"/>
        <v>6277.8490169937904</v>
      </c>
      <c r="D34" s="40">
        <f t="shared" si="2"/>
        <v>15289.498213528779</v>
      </c>
      <c r="E34" s="40">
        <f t="shared" si="0"/>
        <v>21567.34723052257</v>
      </c>
      <c r="F34" s="17"/>
      <c r="G34" s="17"/>
      <c r="H34" s="17"/>
      <c r="I34" s="36"/>
      <c r="J34" s="36"/>
      <c r="K34" s="36"/>
      <c r="L34" s="36"/>
      <c r="M34" s="36"/>
    </row>
    <row r="35" spans="1:13" x14ac:dyDescent="0.25">
      <c r="A35" s="21">
        <v>7</v>
      </c>
      <c r="B35" s="40">
        <f t="shared" si="3"/>
        <v>164077.61655772236</v>
      </c>
      <c r="C35" s="40">
        <f t="shared" si="1"/>
        <v>5742.7165795202827</v>
      </c>
      <c r="D35" s="40">
        <f t="shared" si="2"/>
        <v>15824.630651002288</v>
      </c>
      <c r="E35" s="40">
        <f t="shared" si="0"/>
        <v>21567.34723052257</v>
      </c>
      <c r="F35" s="17"/>
      <c r="G35" s="17"/>
      <c r="H35" s="17"/>
      <c r="I35" s="36"/>
      <c r="J35" s="36"/>
      <c r="K35" s="36"/>
      <c r="L35" s="36"/>
      <c r="M35" s="36"/>
    </row>
    <row r="36" spans="1:13" x14ac:dyDescent="0.25">
      <c r="A36" s="21">
        <v>8</v>
      </c>
      <c r="B36" s="40">
        <f t="shared" si="3"/>
        <v>148252.98590672007</v>
      </c>
      <c r="C36" s="40">
        <f t="shared" si="1"/>
        <v>5188.8545067352034</v>
      </c>
      <c r="D36" s="40">
        <f t="shared" si="2"/>
        <v>16378.492723787367</v>
      </c>
      <c r="E36" s="40">
        <f t="shared" si="0"/>
        <v>21567.34723052257</v>
      </c>
      <c r="F36" s="17"/>
      <c r="G36" s="17"/>
      <c r="H36" s="17"/>
      <c r="I36" s="36"/>
      <c r="J36" s="36"/>
      <c r="K36" s="36"/>
      <c r="L36" s="36"/>
      <c r="M36" s="36"/>
    </row>
    <row r="37" spans="1:13" x14ac:dyDescent="0.25">
      <c r="A37" s="21">
        <v>9</v>
      </c>
      <c r="B37" s="40">
        <f t="shared" si="3"/>
        <v>131874.4931829327</v>
      </c>
      <c r="C37" s="40">
        <f t="shared" si="1"/>
        <v>4615.6072614026452</v>
      </c>
      <c r="D37" s="40">
        <f t="shared" si="2"/>
        <v>16951.739969119924</v>
      </c>
      <c r="E37" s="40">
        <f t="shared" si="0"/>
        <v>21567.34723052257</v>
      </c>
      <c r="F37" s="17"/>
      <c r="G37" s="17"/>
      <c r="H37" s="17"/>
      <c r="I37" s="36"/>
      <c r="J37" s="36"/>
      <c r="K37" s="36"/>
      <c r="L37" s="36"/>
      <c r="M37" s="36"/>
    </row>
    <row r="38" spans="1:13" x14ac:dyDescent="0.25">
      <c r="A38" s="21">
        <v>10</v>
      </c>
      <c r="B38" s="40">
        <f t="shared" si="3"/>
        <v>114922.75321381277</v>
      </c>
      <c r="C38" s="40">
        <f t="shared" si="1"/>
        <v>4022.2963624834474</v>
      </c>
      <c r="D38" s="40">
        <f t="shared" si="2"/>
        <v>17545.050868039121</v>
      </c>
      <c r="E38" s="40">
        <f t="shared" si="0"/>
        <v>21567.34723052257</v>
      </c>
      <c r="F38" s="17"/>
      <c r="G38" s="17"/>
      <c r="H38" s="17"/>
      <c r="I38" s="36"/>
      <c r="J38" s="36"/>
      <c r="K38" s="36"/>
      <c r="L38" s="36"/>
      <c r="M38" s="36"/>
    </row>
    <row r="39" spans="1:13" x14ac:dyDescent="0.25">
      <c r="A39" s="21">
        <v>11</v>
      </c>
      <c r="B39" s="40">
        <f t="shared" si="3"/>
        <v>97377.70234577365</v>
      </c>
      <c r="C39" s="40">
        <f t="shared" si="1"/>
        <v>3408.2195821020782</v>
      </c>
      <c r="D39" s="40">
        <f t="shared" si="2"/>
        <v>18159.12764842049</v>
      </c>
      <c r="E39" s="40">
        <f t="shared" si="0"/>
        <v>21567.34723052257</v>
      </c>
      <c r="F39" s="17"/>
      <c r="G39" s="17"/>
      <c r="H39" s="17"/>
      <c r="I39" s="36"/>
      <c r="J39" s="36"/>
      <c r="K39" s="36"/>
      <c r="L39" s="36"/>
      <c r="M39" s="36"/>
    </row>
    <row r="40" spans="1:13" x14ac:dyDescent="0.25">
      <c r="A40" s="21">
        <v>12</v>
      </c>
      <c r="B40" s="40">
        <f t="shared" si="3"/>
        <v>79218.574697353164</v>
      </c>
      <c r="C40" s="40">
        <f t="shared" si="1"/>
        <v>2772.6501144073609</v>
      </c>
      <c r="D40" s="40">
        <f t="shared" si="2"/>
        <v>18794.697116115211</v>
      </c>
      <c r="E40" s="40">
        <f t="shared" si="0"/>
        <v>21567.34723052257</v>
      </c>
      <c r="F40" s="17"/>
      <c r="G40" s="17"/>
      <c r="H40" s="17"/>
      <c r="I40" s="36"/>
      <c r="J40" s="36"/>
      <c r="K40" s="36"/>
      <c r="L40" s="36"/>
      <c r="M40" s="36"/>
    </row>
    <row r="41" spans="1:13" x14ac:dyDescent="0.25">
      <c r="A41" s="21">
        <v>13</v>
      </c>
      <c r="B41" s="40">
        <f t="shared" ref="B41:B48" si="4">B40-D40</f>
        <v>60423.877581237954</v>
      </c>
      <c r="C41" s="40">
        <f t="shared" ref="C41:C48" si="5">B41*$C$20</f>
        <v>2114.8357153433285</v>
      </c>
      <c r="D41" s="40">
        <f t="shared" ref="D41:D48" si="6">E41-C41</f>
        <v>19452.511515179242</v>
      </c>
      <c r="E41" s="40">
        <f t="shared" si="0"/>
        <v>21567.34723052257</v>
      </c>
      <c r="F41" s="17"/>
      <c r="G41" s="17"/>
      <c r="H41" s="17"/>
      <c r="I41" s="36"/>
      <c r="J41" s="36"/>
      <c r="K41" s="36"/>
      <c r="L41" s="36"/>
      <c r="M41" s="36"/>
    </row>
    <row r="42" spans="1:13" x14ac:dyDescent="0.25">
      <c r="A42" s="21">
        <v>14</v>
      </c>
      <c r="B42" s="40">
        <f t="shared" si="4"/>
        <v>40971.366066058712</v>
      </c>
      <c r="C42" s="40">
        <f t="shared" si="5"/>
        <v>1433.997812312055</v>
      </c>
      <c r="D42" s="40">
        <f t="shared" si="6"/>
        <v>20133.349418210513</v>
      </c>
      <c r="E42" s="40">
        <f t="shared" si="0"/>
        <v>21567.34723052257</v>
      </c>
      <c r="F42" s="17"/>
      <c r="G42" s="17"/>
      <c r="H42" s="17"/>
      <c r="I42" s="36"/>
      <c r="J42" s="36"/>
      <c r="K42" s="36"/>
      <c r="L42" s="36"/>
      <c r="M42" s="36"/>
    </row>
    <row r="43" spans="1:13" x14ac:dyDescent="0.25">
      <c r="A43" s="21">
        <v>15</v>
      </c>
      <c r="B43" s="40">
        <f t="shared" si="4"/>
        <v>20838.016647848199</v>
      </c>
      <c r="C43" s="40">
        <f t="shared" si="5"/>
        <v>729.33058267468698</v>
      </c>
      <c r="D43" s="40">
        <f t="shared" si="6"/>
        <v>20838.016647847882</v>
      </c>
      <c r="E43" s="40">
        <f t="shared" si="0"/>
        <v>21567.34723052257</v>
      </c>
      <c r="F43" s="17"/>
      <c r="G43" s="17"/>
      <c r="H43" s="17"/>
      <c r="I43" s="36"/>
      <c r="J43" s="36"/>
      <c r="K43" s="36"/>
      <c r="L43" s="36"/>
      <c r="M43" s="36"/>
    </row>
    <row r="44" spans="1:13" x14ac:dyDescent="0.25">
      <c r="A44" s="21">
        <v>16</v>
      </c>
      <c r="B44" s="40"/>
      <c r="C44" s="40"/>
      <c r="D44" s="40"/>
      <c r="E44" s="40"/>
      <c r="F44" s="17"/>
      <c r="G44" s="17"/>
      <c r="H44" s="17"/>
      <c r="I44" s="36"/>
      <c r="J44" s="36"/>
      <c r="K44" s="36"/>
      <c r="L44" s="36"/>
      <c r="M44" s="36"/>
    </row>
    <row r="45" spans="1:13" x14ac:dyDescent="0.25">
      <c r="A45" s="21">
        <v>17</v>
      </c>
      <c r="B45" s="40"/>
      <c r="C45" s="40"/>
      <c r="D45" s="40"/>
      <c r="E45" s="40"/>
      <c r="F45" s="17"/>
      <c r="G45" s="17"/>
      <c r="H45" s="17"/>
      <c r="I45" s="36"/>
      <c r="J45" s="36"/>
      <c r="K45" s="36"/>
      <c r="L45" s="36"/>
      <c r="M45" s="36"/>
    </row>
    <row r="46" spans="1:13" x14ac:dyDescent="0.25">
      <c r="A46" s="21">
        <v>18</v>
      </c>
      <c r="B46" s="40"/>
      <c r="C46" s="40"/>
      <c r="D46" s="40"/>
      <c r="E46" s="40"/>
      <c r="F46" s="17"/>
      <c r="G46" s="17"/>
      <c r="H46" s="17"/>
      <c r="I46" s="36"/>
      <c r="J46" s="36"/>
      <c r="K46" s="36"/>
      <c r="L46" s="36"/>
      <c r="M46" s="36"/>
    </row>
    <row r="47" spans="1:13" x14ac:dyDescent="0.25">
      <c r="A47" s="21">
        <v>19</v>
      </c>
      <c r="B47" s="40"/>
      <c r="C47" s="40"/>
      <c r="D47" s="40"/>
      <c r="E47" s="40"/>
      <c r="F47" s="17"/>
      <c r="G47" s="17"/>
      <c r="H47" s="17"/>
      <c r="I47" s="36"/>
      <c r="J47" s="36"/>
      <c r="K47" s="36"/>
      <c r="L47" s="36"/>
      <c r="M47" s="36"/>
    </row>
    <row r="48" spans="1:13" ht="15.75" thickBot="1" x14ac:dyDescent="0.3">
      <c r="A48" s="47">
        <v>20</v>
      </c>
      <c r="B48" s="48"/>
      <c r="C48" s="48"/>
      <c r="D48" s="48"/>
      <c r="E48" s="48"/>
      <c r="F48" s="17"/>
      <c r="G48" s="17"/>
      <c r="H48" s="17"/>
      <c r="I48" s="36"/>
      <c r="J48" s="36"/>
      <c r="K48" s="36"/>
      <c r="L48" s="36"/>
      <c r="M48" s="36"/>
    </row>
    <row r="49" spans="1:13" ht="15.75" thickBot="1" x14ac:dyDescent="0.3">
      <c r="A49" s="141" t="s">
        <v>56</v>
      </c>
      <c r="B49" s="142"/>
      <c r="C49" s="49">
        <f>SUM(C29:C40)</f>
        <v>70832.044347508781</v>
      </c>
      <c r="D49" s="49">
        <f>SUM(D29:D40)</f>
        <v>187976.12241876207</v>
      </c>
      <c r="E49" s="49">
        <f>SUM(E29:E40)</f>
        <v>258808.16676627085</v>
      </c>
      <c r="F49" s="17"/>
      <c r="G49" s="17"/>
      <c r="H49" s="17"/>
      <c r="I49" s="36"/>
      <c r="J49" s="36"/>
      <c r="K49" s="36"/>
      <c r="L49" s="36"/>
      <c r="M49" s="36"/>
    </row>
    <row r="50" spans="1:13" x14ac:dyDescent="0.25">
      <c r="A50" s="17"/>
      <c r="B50" s="17"/>
      <c r="C50" s="17"/>
      <c r="D50" s="17"/>
      <c r="E50" s="17"/>
      <c r="F50" s="17"/>
      <c r="G50" s="17"/>
      <c r="H50" s="17"/>
      <c r="I50" s="36"/>
      <c r="J50" s="36"/>
      <c r="K50" s="36"/>
      <c r="L50" s="36"/>
      <c r="M50" s="36"/>
    </row>
    <row r="51" spans="1:13" x14ac:dyDescent="0.2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</row>
    <row r="52" spans="1:13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</row>
    <row r="53" spans="1:13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</row>
    <row r="54" spans="1:13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</row>
    <row r="55" spans="1:13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</row>
    <row r="56" spans="1:13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</row>
    <row r="57" spans="1:13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</row>
    <row r="58" spans="1:13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</row>
    <row r="59" spans="1:13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</row>
  </sheetData>
  <mergeCells count="9">
    <mergeCell ref="A1:H1"/>
    <mergeCell ref="C16:H16"/>
    <mergeCell ref="A49:B49"/>
    <mergeCell ref="A27:E27"/>
    <mergeCell ref="B25:C25"/>
    <mergeCell ref="B12:E12"/>
    <mergeCell ref="B14:E14"/>
    <mergeCell ref="F12:H12"/>
    <mergeCell ref="F14:H14"/>
  </mergeCells>
  <pageMargins left="0.70866141732283472" right="0.70866141732283472" top="0.78740157480314965" bottom="0.78740157480314965" header="0.31496062992125984" footer="0.31496062992125984"/>
  <pageSetup paperSize="9" scale="70" orientation="portrait" r:id="rId1"/>
  <headerFooter>
    <oddHeader>&amp;F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opLeftCell="A19" workbookViewId="0">
      <selection activeCell="F15" sqref="F15"/>
    </sheetView>
  </sheetViews>
  <sheetFormatPr baseColWidth="10" defaultRowHeight="15" x14ac:dyDescent="0.25"/>
  <cols>
    <col min="4" max="4" width="13.28515625" bestFit="1" customWidth="1"/>
    <col min="6" max="6" width="18.28515625" customWidth="1"/>
    <col min="7" max="7" width="16.5703125" customWidth="1"/>
  </cols>
  <sheetData>
    <row r="1" spans="1:13" ht="21.75" thickBot="1" x14ac:dyDescent="0.4">
      <c r="A1" s="108" t="s">
        <v>147</v>
      </c>
      <c r="B1" s="109"/>
      <c r="C1" s="109"/>
      <c r="D1" s="109"/>
      <c r="E1" s="109"/>
      <c r="F1" s="109"/>
      <c r="G1" s="109"/>
      <c r="H1" s="109"/>
      <c r="I1" s="110"/>
      <c r="J1" s="36"/>
      <c r="K1" s="36"/>
      <c r="L1" s="36"/>
      <c r="M1" s="36"/>
    </row>
    <row r="2" spans="1:13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36"/>
      <c r="K2" s="36"/>
      <c r="L2" s="36"/>
      <c r="M2" s="36"/>
    </row>
    <row r="3" spans="1:13" ht="21.75" thickBot="1" x14ac:dyDescent="0.4">
      <c r="A3" s="154" t="s">
        <v>21</v>
      </c>
      <c r="B3" s="155"/>
      <c r="C3" s="155"/>
      <c r="D3" s="155"/>
      <c r="E3" s="155"/>
      <c r="F3" s="155"/>
      <c r="G3" s="155"/>
      <c r="H3" s="155"/>
      <c r="I3" s="156"/>
      <c r="J3" s="36"/>
      <c r="K3" s="36"/>
      <c r="L3" s="36"/>
      <c r="M3" s="36"/>
    </row>
    <row r="4" spans="1:13" x14ac:dyDescent="0.25">
      <c r="A4" s="17"/>
      <c r="B4" s="17"/>
      <c r="C4" s="17"/>
      <c r="D4" s="17"/>
      <c r="E4" s="17"/>
      <c r="F4" s="17"/>
      <c r="G4" s="17"/>
      <c r="H4" s="17"/>
      <c r="I4" s="17"/>
      <c r="J4" s="36"/>
      <c r="K4" s="36"/>
      <c r="L4" s="36"/>
      <c r="M4" s="36"/>
    </row>
    <row r="5" spans="1:13" ht="18.75" x14ac:dyDescent="0.3">
      <c r="A5" s="34" t="s">
        <v>22</v>
      </c>
      <c r="B5" s="17"/>
      <c r="C5" s="17"/>
      <c r="D5" s="17"/>
      <c r="E5" s="17"/>
      <c r="F5" s="17"/>
      <c r="G5" s="17"/>
      <c r="H5" s="17"/>
      <c r="I5" s="17"/>
      <c r="J5" s="36"/>
      <c r="K5" s="36"/>
      <c r="L5" s="36"/>
      <c r="M5" s="36"/>
    </row>
    <row r="6" spans="1:13" ht="18.75" x14ac:dyDescent="0.3">
      <c r="A6" s="34" t="s">
        <v>23</v>
      </c>
      <c r="B6" s="34"/>
      <c r="C6" s="34"/>
      <c r="D6" s="34"/>
      <c r="E6" s="34"/>
      <c r="F6" s="34"/>
      <c r="G6" s="17"/>
      <c r="H6" s="17"/>
      <c r="I6" s="17"/>
      <c r="J6" s="36"/>
      <c r="K6" s="36"/>
      <c r="L6" s="36"/>
      <c r="M6" s="36"/>
    </row>
    <row r="7" spans="1:13" ht="18.75" x14ac:dyDescent="0.3">
      <c r="A7" s="34" t="s">
        <v>24</v>
      </c>
      <c r="B7" s="34"/>
      <c r="C7" s="34"/>
      <c r="D7" s="34"/>
      <c r="E7" s="34"/>
      <c r="F7" s="34"/>
      <c r="G7" s="17"/>
      <c r="H7" s="17"/>
      <c r="I7" s="17"/>
      <c r="J7" s="36"/>
      <c r="K7" s="36"/>
      <c r="L7" s="36"/>
      <c r="M7" s="36"/>
    </row>
    <row r="8" spans="1:13" ht="18.75" x14ac:dyDescent="0.3">
      <c r="A8" s="34" t="s">
        <v>96</v>
      </c>
      <c r="B8" s="34"/>
      <c r="C8" s="34"/>
      <c r="D8" s="34"/>
      <c r="E8" s="34"/>
      <c r="F8" s="34"/>
      <c r="G8" s="17"/>
      <c r="H8" s="17"/>
      <c r="I8" s="17"/>
      <c r="J8" s="36"/>
      <c r="K8" s="36"/>
      <c r="L8" s="36"/>
      <c r="M8" s="36"/>
    </row>
    <row r="9" spans="1:13" ht="18.75" x14ac:dyDescent="0.3">
      <c r="A9" s="34" t="s">
        <v>25</v>
      </c>
      <c r="B9" s="34"/>
      <c r="C9" s="34"/>
      <c r="D9" s="34"/>
      <c r="E9" s="34"/>
      <c r="F9" s="34"/>
      <c r="G9" s="17"/>
      <c r="H9" s="17"/>
      <c r="I9" s="17"/>
      <c r="J9" s="36"/>
      <c r="K9" s="36"/>
      <c r="L9" s="36"/>
      <c r="M9" s="36"/>
    </row>
    <row r="10" spans="1:13" ht="18.75" x14ac:dyDescent="0.3">
      <c r="A10" s="34" t="s">
        <v>26</v>
      </c>
      <c r="B10" s="34"/>
      <c r="C10" s="34"/>
      <c r="D10" s="34"/>
      <c r="E10" s="34"/>
      <c r="F10" s="34"/>
      <c r="G10" s="17"/>
      <c r="H10" s="17"/>
      <c r="I10" s="17"/>
      <c r="J10" s="36"/>
      <c r="K10" s="36"/>
      <c r="L10" s="36"/>
      <c r="M10" s="36"/>
    </row>
    <row r="11" spans="1:13" ht="18.75" x14ac:dyDescent="0.3">
      <c r="A11" s="34"/>
      <c r="B11" s="34"/>
      <c r="C11" s="34"/>
      <c r="D11" s="34"/>
      <c r="E11" s="34"/>
      <c r="F11" s="34"/>
      <c r="G11" s="17"/>
      <c r="H11" s="17"/>
      <c r="I11" s="17"/>
      <c r="J11" s="36"/>
      <c r="K11" s="36"/>
      <c r="L11" s="36"/>
      <c r="M11" s="36"/>
    </row>
    <row r="12" spans="1:13" ht="18.75" x14ac:dyDescent="0.3">
      <c r="A12" s="34" t="s">
        <v>70</v>
      </c>
      <c r="B12" s="34"/>
      <c r="C12" s="34"/>
      <c r="D12" s="34"/>
      <c r="E12" s="34"/>
      <c r="F12" s="34"/>
      <c r="G12" s="17"/>
      <c r="H12" s="17"/>
      <c r="I12" s="17"/>
      <c r="J12" s="36"/>
      <c r="K12" s="36"/>
      <c r="L12" s="36"/>
      <c r="M12" s="36"/>
    </row>
    <row r="13" spans="1:13" ht="19.5" thickBot="1" x14ac:dyDescent="0.35">
      <c r="A13" s="34"/>
      <c r="B13" s="34"/>
      <c r="C13" s="34"/>
      <c r="D13" s="34"/>
      <c r="E13" s="34"/>
      <c r="F13" s="34"/>
      <c r="G13" s="17"/>
      <c r="H13" s="17"/>
      <c r="I13" s="17"/>
      <c r="J13" s="36"/>
      <c r="K13" s="36"/>
      <c r="L13" s="36"/>
      <c r="M13" s="36"/>
    </row>
    <row r="14" spans="1:13" ht="19.5" thickBot="1" x14ac:dyDescent="0.35">
      <c r="A14" s="34"/>
      <c r="B14" s="34"/>
      <c r="C14" s="34"/>
      <c r="D14" s="163" t="s">
        <v>59</v>
      </c>
      <c r="E14" s="164"/>
      <c r="F14" s="34"/>
      <c r="G14" s="17"/>
      <c r="H14" s="17"/>
      <c r="I14" s="17"/>
      <c r="J14" s="36"/>
      <c r="K14" s="36"/>
      <c r="L14" s="36"/>
      <c r="M14" s="36"/>
    </row>
    <row r="15" spans="1:13" ht="18.75" x14ac:dyDescent="0.3">
      <c r="A15" s="34"/>
      <c r="B15" s="34"/>
      <c r="C15" s="34"/>
      <c r="D15" s="165" t="s">
        <v>60</v>
      </c>
      <c r="E15" s="165"/>
      <c r="F15" s="34"/>
      <c r="G15" s="17"/>
      <c r="H15" s="17"/>
      <c r="I15" s="17"/>
      <c r="J15" s="36"/>
      <c r="K15" s="36"/>
      <c r="L15" s="36"/>
      <c r="M15" s="36"/>
    </row>
    <row r="16" spans="1:13" ht="19.5" thickBot="1" x14ac:dyDescent="0.35">
      <c r="A16" s="34"/>
      <c r="B16" s="34"/>
      <c r="C16" s="34"/>
      <c r="D16" s="142" t="s">
        <v>61</v>
      </c>
      <c r="E16" s="142"/>
      <c r="F16" s="34"/>
      <c r="G16" s="17"/>
      <c r="H16" s="17"/>
      <c r="I16" s="17"/>
      <c r="J16" s="36"/>
      <c r="K16" s="36"/>
      <c r="L16" s="36"/>
      <c r="M16" s="36"/>
    </row>
    <row r="17" spans="1:13" ht="19.5" thickBot="1" x14ac:dyDescent="0.35">
      <c r="A17" s="34"/>
      <c r="B17" s="34"/>
      <c r="C17" s="34"/>
      <c r="D17" s="166" t="s">
        <v>62</v>
      </c>
      <c r="E17" s="166"/>
      <c r="F17" s="34"/>
      <c r="G17" s="17"/>
      <c r="H17" s="17"/>
      <c r="I17" s="17"/>
      <c r="J17" s="36"/>
      <c r="K17" s="36"/>
      <c r="L17" s="36"/>
      <c r="M17" s="36"/>
    </row>
    <row r="18" spans="1:13" ht="19.5" thickTop="1" x14ac:dyDescent="0.3">
      <c r="A18" s="34"/>
      <c r="B18" s="34"/>
      <c r="C18" s="34"/>
      <c r="D18" s="34"/>
      <c r="E18" s="34"/>
      <c r="F18" s="34"/>
      <c r="G18" s="17"/>
      <c r="H18" s="17"/>
      <c r="I18" s="17"/>
      <c r="J18" s="36"/>
      <c r="K18" s="36"/>
      <c r="L18" s="36"/>
      <c r="M18" s="36"/>
    </row>
    <row r="19" spans="1:13" ht="18.75" x14ac:dyDescent="0.3">
      <c r="A19" s="167" t="s">
        <v>91</v>
      </c>
      <c r="B19" s="167"/>
      <c r="C19" s="167"/>
      <c r="D19" s="167"/>
      <c r="E19" s="167"/>
      <c r="F19" s="167"/>
      <c r="G19" s="167"/>
      <c r="H19" s="17"/>
      <c r="I19" s="17"/>
      <c r="J19" s="36"/>
      <c r="K19" s="36"/>
      <c r="L19" s="36"/>
      <c r="M19" s="36"/>
    </row>
    <row r="20" spans="1:13" ht="19.5" thickBot="1" x14ac:dyDescent="0.35">
      <c r="A20" s="35"/>
      <c r="B20" s="35"/>
      <c r="C20" s="35"/>
      <c r="D20" s="35"/>
      <c r="E20" s="35"/>
      <c r="F20" s="35"/>
      <c r="G20" s="35"/>
      <c r="H20" s="17"/>
      <c r="I20" s="17"/>
      <c r="J20" s="36"/>
      <c r="K20" s="36"/>
      <c r="L20" s="36"/>
      <c r="M20" s="36"/>
    </row>
    <row r="21" spans="1:13" ht="19.5" thickBot="1" x14ac:dyDescent="0.35">
      <c r="A21" s="157" t="s">
        <v>33</v>
      </c>
      <c r="B21" s="158"/>
      <c r="C21" s="158"/>
      <c r="D21" s="158"/>
      <c r="E21" s="158"/>
      <c r="F21" s="158"/>
      <c r="G21" s="159"/>
      <c r="H21" s="17"/>
      <c r="I21" s="17"/>
      <c r="J21" s="36"/>
      <c r="K21" s="36"/>
      <c r="L21" s="36"/>
      <c r="M21" s="36"/>
    </row>
    <row r="22" spans="1:13" ht="18.75" x14ac:dyDescent="0.3">
      <c r="A22" s="160" t="s">
        <v>27</v>
      </c>
      <c r="B22" s="160"/>
      <c r="C22" s="160"/>
      <c r="D22" s="160"/>
      <c r="E22" s="160"/>
      <c r="F22" s="160"/>
      <c r="G22" s="25">
        <v>28000</v>
      </c>
      <c r="H22" s="17"/>
      <c r="I22" s="17"/>
      <c r="J22" s="36"/>
      <c r="K22" s="36"/>
      <c r="L22" s="36"/>
      <c r="M22" s="36"/>
    </row>
    <row r="23" spans="1:13" ht="18.75" x14ac:dyDescent="0.3">
      <c r="A23" s="161" t="s">
        <v>28</v>
      </c>
      <c r="B23" s="161"/>
      <c r="C23" s="161"/>
      <c r="D23" s="161"/>
      <c r="E23" s="161"/>
      <c r="F23" s="161"/>
      <c r="G23" s="25">
        <v>2000</v>
      </c>
      <c r="H23" s="17"/>
      <c r="I23" s="17"/>
      <c r="J23" s="36"/>
      <c r="K23" s="36"/>
      <c r="L23" s="36"/>
      <c r="M23" s="36"/>
    </row>
    <row r="24" spans="1:13" ht="30.6" customHeight="1" thickBot="1" x14ac:dyDescent="0.35">
      <c r="A24" s="162" t="s">
        <v>29</v>
      </c>
      <c r="B24" s="162"/>
      <c r="C24" s="162"/>
      <c r="D24" s="162"/>
      <c r="E24" s="162"/>
      <c r="F24" s="14"/>
      <c r="G24" s="15"/>
      <c r="H24" s="17"/>
      <c r="I24" s="17"/>
      <c r="J24" s="36"/>
      <c r="K24" s="36"/>
      <c r="L24" s="36"/>
      <c r="M24" s="36"/>
    </row>
    <row r="25" spans="1:13" ht="18.75" x14ac:dyDescent="0.3">
      <c r="A25" s="160" t="s">
        <v>30</v>
      </c>
      <c r="B25" s="160"/>
      <c r="C25" s="160"/>
      <c r="D25" s="160"/>
      <c r="E25" s="160"/>
      <c r="F25" s="160"/>
      <c r="G25" s="13">
        <f>G22-G23</f>
        <v>26000</v>
      </c>
      <c r="H25" s="17"/>
      <c r="I25" s="17"/>
      <c r="J25" s="36"/>
      <c r="K25" s="36"/>
      <c r="L25" s="36"/>
      <c r="M25" s="36"/>
    </row>
    <row r="26" spans="1:13" ht="19.5" thickBot="1" x14ac:dyDescent="0.35">
      <c r="A26" s="14" t="s">
        <v>31</v>
      </c>
      <c r="B26" s="14"/>
      <c r="C26" s="14"/>
      <c r="D26" s="14"/>
      <c r="E26" s="14"/>
      <c r="F26" s="14"/>
      <c r="G26" s="16">
        <f>'6.1.2 Kapitaldienst'!E29</f>
        <v>21567.34723052257</v>
      </c>
      <c r="H26" s="17"/>
      <c r="I26" s="17"/>
      <c r="J26" s="36"/>
      <c r="K26" s="36"/>
      <c r="L26" s="36"/>
      <c r="M26" s="36"/>
    </row>
    <row r="27" spans="1:13" ht="30.6" customHeight="1" x14ac:dyDescent="0.25">
      <c r="A27" s="168" t="s">
        <v>93</v>
      </c>
      <c r="B27" s="168"/>
      <c r="C27" s="168"/>
      <c r="D27" s="168"/>
      <c r="E27" s="168"/>
      <c r="F27" s="168"/>
      <c r="G27" s="17"/>
      <c r="H27" s="17"/>
      <c r="I27" s="17"/>
      <c r="J27" s="36"/>
      <c r="K27" s="36"/>
      <c r="L27" s="36"/>
      <c r="M27" s="36"/>
    </row>
    <row r="28" spans="1:13" ht="42.75" customHeight="1" x14ac:dyDescent="0.25">
      <c r="A28" s="169" t="s">
        <v>37</v>
      </c>
      <c r="B28" s="169"/>
      <c r="C28" s="169"/>
      <c r="D28" s="169"/>
      <c r="E28" s="169"/>
      <c r="F28" s="169"/>
      <c r="G28" s="26">
        <f>G25-G26</f>
        <v>4432.6527694774304</v>
      </c>
      <c r="H28" s="17"/>
      <c r="I28" s="17"/>
      <c r="J28" s="36"/>
      <c r="K28" s="36"/>
      <c r="L28" s="36"/>
      <c r="M28" s="36"/>
    </row>
    <row r="29" spans="1:13" ht="17.45" customHeight="1" x14ac:dyDescent="0.3">
      <c r="A29" s="170" t="s">
        <v>36</v>
      </c>
      <c r="B29" s="170"/>
      <c r="C29" s="170"/>
      <c r="D29" s="170"/>
      <c r="E29" s="170"/>
      <c r="F29" s="170"/>
      <c r="G29" s="37"/>
      <c r="H29" s="17"/>
      <c r="I29" s="17"/>
      <c r="J29" s="36"/>
      <c r="K29" s="36"/>
      <c r="L29" s="36"/>
      <c r="M29" s="36"/>
    </row>
    <row r="30" spans="1:13" ht="19.5" thickBot="1" x14ac:dyDescent="0.35">
      <c r="A30" s="171" t="s">
        <v>32</v>
      </c>
      <c r="B30" s="171"/>
      <c r="C30" s="171"/>
      <c r="D30" s="171"/>
      <c r="E30" s="171"/>
      <c r="F30" s="171"/>
      <c r="G30" s="18">
        <f>G28-G29</f>
        <v>4432.6527694774304</v>
      </c>
      <c r="H30" s="17"/>
      <c r="I30" s="17"/>
      <c r="J30" s="36"/>
      <c r="K30" s="36"/>
      <c r="L30" s="36"/>
      <c r="M30" s="36"/>
    </row>
    <row r="31" spans="1:13" ht="19.5" thickTop="1" x14ac:dyDescent="0.3">
      <c r="A31" s="34"/>
      <c r="B31" s="34"/>
      <c r="C31" s="34"/>
      <c r="D31" s="34"/>
      <c r="E31" s="34"/>
      <c r="F31" s="34"/>
      <c r="G31" s="17"/>
      <c r="H31" s="17"/>
      <c r="I31" s="17"/>
      <c r="J31" s="36"/>
      <c r="K31" s="36"/>
      <c r="L31" s="36"/>
      <c r="M31" s="36"/>
    </row>
    <row r="32" spans="1:13" ht="18.75" x14ac:dyDescent="0.3">
      <c r="A32" s="34" t="s">
        <v>97</v>
      </c>
      <c r="B32" s="34"/>
      <c r="C32" s="34"/>
      <c r="D32" s="34"/>
      <c r="E32" s="34"/>
      <c r="F32" s="34"/>
      <c r="G32" s="17"/>
      <c r="H32" s="17"/>
      <c r="I32" s="17"/>
      <c r="J32" s="36"/>
      <c r="K32" s="36"/>
      <c r="L32" s="36"/>
      <c r="M32" s="36"/>
    </row>
    <row r="33" spans="1:13" ht="18.75" x14ac:dyDescent="0.3">
      <c r="A33" s="34" t="s">
        <v>99</v>
      </c>
      <c r="B33" s="34"/>
      <c r="C33" s="34"/>
      <c r="D33" s="34"/>
      <c r="E33" s="34"/>
      <c r="F33" s="34"/>
      <c r="G33" s="17"/>
      <c r="H33" s="17"/>
      <c r="I33" s="17"/>
      <c r="J33" s="36"/>
      <c r="K33" s="36"/>
      <c r="L33" s="36"/>
      <c r="M33" s="36"/>
    </row>
    <row r="34" spans="1:13" ht="18.75" x14ac:dyDescent="0.3">
      <c r="A34" s="34" t="s">
        <v>98</v>
      </c>
      <c r="B34" s="34"/>
      <c r="C34" s="34"/>
      <c r="D34" s="34"/>
      <c r="E34" s="34"/>
      <c r="F34" s="34"/>
      <c r="G34" s="17"/>
      <c r="H34" s="17"/>
      <c r="I34" s="17"/>
      <c r="J34" s="36"/>
      <c r="K34" s="36"/>
      <c r="L34" s="36"/>
      <c r="M34" s="36"/>
    </row>
    <row r="35" spans="1:13" ht="18.75" x14ac:dyDescent="0.3">
      <c r="A35" s="34"/>
      <c r="B35" s="34"/>
      <c r="C35" s="34"/>
      <c r="D35" s="34"/>
      <c r="E35" s="34"/>
      <c r="F35" s="34"/>
      <c r="G35" s="17"/>
      <c r="H35" s="17"/>
      <c r="I35" s="17"/>
      <c r="J35" s="36"/>
      <c r="K35" s="36"/>
      <c r="L35" s="36"/>
      <c r="M35" s="36"/>
    </row>
    <row r="36" spans="1:13" ht="18.75" x14ac:dyDescent="0.3">
      <c r="A36" s="38" t="s">
        <v>34</v>
      </c>
      <c r="B36" s="34"/>
      <c r="C36" s="34"/>
      <c r="D36" s="34"/>
      <c r="E36" s="34"/>
      <c r="F36" s="34"/>
      <c r="G36" s="17"/>
      <c r="H36" s="17"/>
      <c r="I36" s="17"/>
      <c r="J36" s="36"/>
      <c r="K36" s="36"/>
      <c r="L36" s="36"/>
      <c r="M36" s="36"/>
    </row>
    <row r="37" spans="1:13" ht="18.75" x14ac:dyDescent="0.3">
      <c r="A37" s="34" t="s">
        <v>54</v>
      </c>
      <c r="B37" s="34"/>
      <c r="C37" s="34"/>
      <c r="D37" s="34"/>
      <c r="E37" s="34"/>
      <c r="F37" s="34"/>
      <c r="G37" s="17"/>
      <c r="H37" s="17"/>
      <c r="I37" s="17"/>
      <c r="J37" s="36"/>
      <c r="K37" s="36"/>
      <c r="L37" s="36"/>
      <c r="M37" s="36"/>
    </row>
    <row r="38" spans="1:13" ht="18.75" x14ac:dyDescent="0.3">
      <c r="A38" s="34" t="s">
        <v>35</v>
      </c>
      <c r="B38" s="17"/>
      <c r="C38" s="17"/>
      <c r="D38" s="17"/>
      <c r="E38" s="17"/>
      <c r="F38" s="17"/>
      <c r="G38" s="17"/>
      <c r="H38" s="17"/>
      <c r="I38" s="17"/>
      <c r="J38" s="36"/>
      <c r="K38" s="36"/>
      <c r="L38" s="36"/>
      <c r="M38" s="36"/>
    </row>
    <row r="39" spans="1:13" ht="18.75" x14ac:dyDescent="0.3">
      <c r="A39" s="34" t="s">
        <v>100</v>
      </c>
      <c r="B39" s="17"/>
      <c r="C39" s="17"/>
      <c r="D39" s="17"/>
      <c r="E39" s="17"/>
      <c r="F39" s="17"/>
      <c r="G39" s="17"/>
      <c r="H39" s="17"/>
      <c r="I39" s="17"/>
      <c r="J39" s="36"/>
      <c r="K39" s="36"/>
      <c r="L39" s="36"/>
      <c r="M39" s="36"/>
    </row>
    <row r="40" spans="1:13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36"/>
      <c r="K40" s="36"/>
      <c r="L40" s="36"/>
      <c r="M40" s="36"/>
    </row>
    <row r="41" spans="1:13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</row>
    <row r="42" spans="1:13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</row>
    <row r="43" spans="1:13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</row>
    <row r="44" spans="1:13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</row>
    <row r="45" spans="1:13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</row>
  </sheetData>
  <mergeCells count="16">
    <mergeCell ref="A25:F25"/>
    <mergeCell ref="A27:F27"/>
    <mergeCell ref="A28:F28"/>
    <mergeCell ref="A29:F29"/>
    <mergeCell ref="A30:F30"/>
    <mergeCell ref="A24:E24"/>
    <mergeCell ref="D14:E14"/>
    <mergeCell ref="D15:E15"/>
    <mergeCell ref="D16:E16"/>
    <mergeCell ref="D17:E17"/>
    <mergeCell ref="A19:G19"/>
    <mergeCell ref="A1:I1"/>
    <mergeCell ref="A3:I3"/>
    <mergeCell ref="A21:G21"/>
    <mergeCell ref="A22:F22"/>
    <mergeCell ref="A23:F23"/>
  </mergeCells>
  <pageMargins left="0.70866141732283472" right="0.70866141732283472" top="0.78740157480314965" bottom="0.78740157480314965" header="0.31496062992125984" footer="0.31496062992125984"/>
  <pageSetup paperSize="9" scale="74" orientation="portrait" r:id="rId1"/>
  <headerFooter>
    <oddHeader>&amp;F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G18" sqref="G18"/>
    </sheetView>
  </sheetViews>
  <sheetFormatPr baseColWidth="10" defaultRowHeight="15" x14ac:dyDescent="0.25"/>
  <cols>
    <col min="4" max="4" width="25.85546875" customWidth="1"/>
    <col min="5" max="5" width="17.85546875" customWidth="1"/>
  </cols>
  <sheetData>
    <row r="1" spans="1:11" ht="15.75" thickBot="1" x14ac:dyDescent="0.3">
      <c r="A1" s="84" t="s">
        <v>148</v>
      </c>
      <c r="B1" s="85"/>
      <c r="C1" s="85"/>
      <c r="D1" s="85"/>
      <c r="E1" s="85"/>
      <c r="F1" s="85"/>
      <c r="G1" s="86"/>
    </row>
    <row r="2" spans="1:11" ht="15.75" thickBot="1" x14ac:dyDescent="0.3">
      <c r="A2" s="84" t="s">
        <v>67</v>
      </c>
      <c r="B2" s="85"/>
      <c r="C2" s="85"/>
      <c r="D2" s="85"/>
      <c r="E2" s="85"/>
      <c r="F2" s="85"/>
      <c r="G2" s="86"/>
      <c r="H2" s="60"/>
      <c r="I2" s="60"/>
      <c r="J2" s="60"/>
      <c r="K2" s="60"/>
    </row>
    <row r="3" spans="1:11" ht="15.75" x14ac:dyDescent="0.25">
      <c r="A3" s="104" t="s">
        <v>82</v>
      </c>
      <c r="B3" s="104"/>
      <c r="C3" s="104"/>
      <c r="D3" s="104"/>
      <c r="E3" s="104"/>
      <c r="F3" s="104"/>
      <c r="G3" s="104"/>
      <c r="H3" s="60"/>
      <c r="I3" s="60"/>
      <c r="J3" s="60"/>
      <c r="K3" s="60"/>
    </row>
    <row r="4" spans="1:11" x14ac:dyDescent="0.25">
      <c r="A4" s="17"/>
      <c r="B4" s="17"/>
      <c r="C4" s="17"/>
      <c r="D4" s="17"/>
      <c r="E4" s="17"/>
      <c r="F4" s="17"/>
      <c r="G4" s="17"/>
      <c r="H4" s="60"/>
      <c r="I4" s="60"/>
      <c r="J4" s="60"/>
      <c r="K4" s="60"/>
    </row>
    <row r="5" spans="1:11" x14ac:dyDescent="0.25">
      <c r="A5" s="17" t="s">
        <v>84</v>
      </c>
      <c r="B5" s="17"/>
      <c r="C5" s="17"/>
      <c r="D5" s="17"/>
      <c r="E5" s="17"/>
      <c r="F5" s="17"/>
      <c r="G5" s="17"/>
      <c r="H5" s="60"/>
      <c r="I5" s="60"/>
      <c r="J5" s="60"/>
      <c r="K5" s="60"/>
    </row>
    <row r="6" spans="1:11" x14ac:dyDescent="0.25">
      <c r="A6" s="17" t="s">
        <v>127</v>
      </c>
      <c r="B6" s="17"/>
      <c r="C6" s="17"/>
      <c r="D6" s="17"/>
      <c r="E6" s="17"/>
      <c r="F6" s="17"/>
      <c r="G6" s="17"/>
      <c r="H6" s="60"/>
      <c r="I6" s="60"/>
      <c r="J6" s="60"/>
      <c r="K6" s="60"/>
    </row>
    <row r="7" spans="1:11" x14ac:dyDescent="0.25">
      <c r="A7" s="17" t="s">
        <v>86</v>
      </c>
      <c r="B7" s="17"/>
      <c r="C7" s="17"/>
      <c r="D7" s="17"/>
      <c r="E7" s="17"/>
      <c r="F7" s="17"/>
      <c r="G7" s="17"/>
      <c r="H7" s="60"/>
      <c r="I7" s="60"/>
      <c r="J7" s="60"/>
      <c r="K7" s="60"/>
    </row>
    <row r="8" spans="1:11" x14ac:dyDescent="0.25">
      <c r="A8" s="17" t="s">
        <v>94</v>
      </c>
      <c r="B8" s="17"/>
      <c r="C8" s="17"/>
      <c r="D8" s="17"/>
      <c r="E8" s="17"/>
      <c r="F8" s="17"/>
      <c r="G8" s="17"/>
      <c r="H8" s="60"/>
      <c r="I8" s="60"/>
      <c r="J8" s="60"/>
      <c r="K8" s="60"/>
    </row>
    <row r="9" spans="1:11" ht="36" customHeight="1" x14ac:dyDescent="0.25">
      <c r="A9" s="97" t="s">
        <v>92</v>
      </c>
      <c r="B9" s="97"/>
      <c r="C9" s="97"/>
      <c r="D9" s="97"/>
      <c r="E9" s="97"/>
      <c r="F9" s="97"/>
      <c r="G9" s="97"/>
      <c r="H9" s="60"/>
      <c r="I9" s="60"/>
      <c r="J9" s="60"/>
      <c r="K9" s="60"/>
    </row>
    <row r="10" spans="1:11" x14ac:dyDescent="0.25">
      <c r="A10" s="17" t="s">
        <v>85</v>
      </c>
      <c r="B10" s="17"/>
      <c r="C10" s="17"/>
      <c r="D10" s="17"/>
      <c r="E10" s="17"/>
      <c r="F10" s="17"/>
      <c r="G10" s="17"/>
      <c r="H10" s="60"/>
      <c r="I10" s="60"/>
      <c r="J10" s="60"/>
      <c r="K10" s="60"/>
    </row>
    <row r="11" spans="1:11" ht="15.75" thickBot="1" x14ac:dyDescent="0.3">
      <c r="A11" s="17"/>
      <c r="B11" s="17"/>
      <c r="C11" s="17"/>
      <c r="D11" s="17"/>
      <c r="E11" s="17"/>
      <c r="F11" s="17"/>
      <c r="G11" s="17"/>
      <c r="H11" s="60"/>
      <c r="I11" s="60"/>
      <c r="J11" s="60"/>
      <c r="K11" s="60"/>
    </row>
    <row r="12" spans="1:11" ht="15.75" thickBot="1" x14ac:dyDescent="0.3">
      <c r="A12" s="84" t="s">
        <v>141</v>
      </c>
      <c r="B12" s="85"/>
      <c r="C12" s="85"/>
      <c r="D12" s="85"/>
      <c r="E12" s="85"/>
      <c r="F12" s="85"/>
      <c r="G12" s="86"/>
      <c r="H12" s="60"/>
      <c r="I12" s="60"/>
      <c r="J12" s="60"/>
      <c r="K12" s="60"/>
    </row>
    <row r="13" spans="1:11" x14ac:dyDescent="0.25">
      <c r="A13" s="17"/>
      <c r="B13" s="17"/>
      <c r="C13" s="17"/>
      <c r="D13" s="17"/>
      <c r="E13" s="17"/>
      <c r="F13" s="17"/>
      <c r="G13" s="17"/>
      <c r="H13" s="60"/>
      <c r="I13" s="60"/>
      <c r="J13" s="60"/>
      <c r="K13" s="60"/>
    </row>
    <row r="14" spans="1:11" ht="15.75" x14ac:dyDescent="0.25">
      <c r="A14" s="175" t="s">
        <v>132</v>
      </c>
      <c r="B14" s="175"/>
      <c r="C14" s="175"/>
      <c r="D14" s="175"/>
      <c r="E14" s="79">
        <v>3.6239289679192405E-2</v>
      </c>
      <c r="F14" s="17"/>
      <c r="G14" s="17"/>
      <c r="H14" s="60"/>
      <c r="I14" s="60"/>
      <c r="J14" s="60"/>
      <c r="K14" s="60"/>
    </row>
    <row r="15" spans="1:11" ht="15.75" x14ac:dyDescent="0.25">
      <c r="A15" s="17" t="s">
        <v>131</v>
      </c>
      <c r="B15" s="17"/>
      <c r="C15" s="17"/>
      <c r="D15" s="17"/>
      <c r="E15" s="80"/>
      <c r="F15" s="17"/>
      <c r="G15" s="17"/>
      <c r="H15" s="60"/>
      <c r="I15" s="60"/>
      <c r="J15" s="60"/>
      <c r="K15" s="60"/>
    </row>
    <row r="16" spans="1:11" ht="15.75" x14ac:dyDescent="0.25">
      <c r="A16" s="17"/>
      <c r="B16" s="17"/>
      <c r="C16" s="17"/>
      <c r="D16" s="17"/>
      <c r="E16" s="80"/>
      <c r="F16" s="17"/>
      <c r="G16" s="17"/>
      <c r="H16" s="60"/>
      <c r="I16" s="60"/>
      <c r="J16" s="60"/>
      <c r="K16" s="60"/>
    </row>
    <row r="17" spans="1:11" ht="15.75" x14ac:dyDescent="0.25">
      <c r="A17" s="172" t="s">
        <v>134</v>
      </c>
      <c r="B17" s="173"/>
      <c r="C17" s="173"/>
      <c r="D17" s="174"/>
      <c r="E17" s="79">
        <f>'6.1.1  Lösungstabelle'!C35/100</f>
        <v>6.9739289679192407E-2</v>
      </c>
      <c r="F17" s="17"/>
      <c r="G17" s="17"/>
      <c r="H17" s="60"/>
      <c r="I17" s="60"/>
      <c r="J17" s="60"/>
      <c r="K17" s="60"/>
    </row>
    <row r="18" spans="1:11" x14ac:dyDescent="0.25">
      <c r="A18" s="17"/>
      <c r="B18" s="17"/>
      <c r="C18" s="17"/>
      <c r="D18" s="17"/>
      <c r="E18" s="17"/>
      <c r="F18" s="17"/>
      <c r="G18" s="17"/>
      <c r="H18" s="60"/>
      <c r="I18" s="60"/>
      <c r="J18" s="60"/>
      <c r="K18" s="60"/>
    </row>
    <row r="19" spans="1:11" x14ac:dyDescent="0.25">
      <c r="A19" s="175" t="s">
        <v>140</v>
      </c>
      <c r="B19" s="175"/>
      <c r="C19" s="175"/>
      <c r="D19" s="175"/>
      <c r="E19" s="81">
        <f>'6.1.1  Lösungstabelle'!C31</f>
        <v>276000</v>
      </c>
      <c r="F19" s="17"/>
      <c r="G19" s="17"/>
      <c r="H19" s="60"/>
      <c r="I19" s="60"/>
      <c r="J19" s="60"/>
      <c r="K19" s="60"/>
    </row>
    <row r="20" spans="1:11" x14ac:dyDescent="0.25">
      <c r="A20" s="17" t="s">
        <v>135</v>
      </c>
      <c r="B20" s="17"/>
      <c r="C20" s="17"/>
      <c r="D20" s="17"/>
      <c r="E20" s="17"/>
      <c r="F20" s="17"/>
      <c r="G20" s="17"/>
      <c r="H20" s="60"/>
      <c r="I20" s="60"/>
      <c r="J20" s="60"/>
      <c r="K20" s="60"/>
    </row>
    <row r="21" spans="1:11" ht="15.75" x14ac:dyDescent="0.25">
      <c r="A21" s="17" t="s">
        <v>136</v>
      </c>
      <c r="B21" s="82">
        <f>E17</f>
        <v>6.9739289679192407E-2</v>
      </c>
      <c r="C21" s="17" t="s">
        <v>137</v>
      </c>
      <c r="D21" s="17"/>
      <c r="E21" s="17"/>
      <c r="F21" s="17"/>
      <c r="G21" s="17"/>
      <c r="H21" s="60"/>
      <c r="I21" s="60"/>
      <c r="J21" s="60"/>
      <c r="K21" s="60"/>
    </row>
    <row r="22" spans="1:11" x14ac:dyDescent="0.25">
      <c r="A22" s="17"/>
      <c r="B22" s="17"/>
      <c r="C22" s="17"/>
      <c r="D22" s="17"/>
      <c r="E22" s="17"/>
      <c r="F22" s="17"/>
      <c r="G22" s="17"/>
      <c r="H22" s="60"/>
      <c r="I22" s="60"/>
      <c r="J22" s="60"/>
      <c r="K22" s="60"/>
    </row>
    <row r="23" spans="1:11" x14ac:dyDescent="0.25">
      <c r="A23" s="17" t="s">
        <v>144</v>
      </c>
      <c r="B23" s="17"/>
      <c r="C23" s="17"/>
      <c r="D23" s="17"/>
      <c r="E23" s="17"/>
      <c r="F23" s="17"/>
      <c r="G23" s="17"/>
      <c r="H23" s="60"/>
      <c r="I23" s="60"/>
      <c r="J23" s="60"/>
      <c r="K23" s="60"/>
    </row>
    <row r="24" spans="1:11" ht="15.75" x14ac:dyDescent="0.25">
      <c r="A24" s="17" t="s">
        <v>138</v>
      </c>
      <c r="B24" s="17"/>
      <c r="C24" s="17"/>
      <c r="D24" s="17"/>
      <c r="E24" s="83">
        <f>'6.1.3 Finanzplanung'!G28</f>
        <v>4432.6527694774304</v>
      </c>
      <c r="F24" s="17" t="s">
        <v>139</v>
      </c>
      <c r="G24" s="17"/>
      <c r="H24" s="60"/>
      <c r="I24" s="60"/>
      <c r="J24" s="60"/>
      <c r="K24" s="60"/>
    </row>
    <row r="25" spans="1:11" x14ac:dyDescent="0.25">
      <c r="A25" s="17"/>
      <c r="B25" s="17"/>
      <c r="C25" s="17"/>
      <c r="D25" s="17"/>
      <c r="E25" s="17"/>
      <c r="F25" s="17"/>
      <c r="G25" s="17"/>
      <c r="H25" s="60"/>
      <c r="I25" s="60"/>
      <c r="J25" s="60"/>
      <c r="K25" s="60"/>
    </row>
    <row r="26" spans="1:11" ht="15.75" x14ac:dyDescent="0.25">
      <c r="A26" s="175" t="s">
        <v>142</v>
      </c>
      <c r="B26" s="175"/>
      <c r="C26" s="175"/>
      <c r="D26" s="83">
        <f>'6.1.3 Finanzplanung'!G26+'6.1.3 Finanzplanung'!G30</f>
        <v>26000</v>
      </c>
      <c r="E26" s="17" t="s">
        <v>143</v>
      </c>
      <c r="F26" s="17"/>
      <c r="G26" s="17"/>
      <c r="H26" s="60"/>
      <c r="I26" s="60"/>
      <c r="J26" s="60"/>
      <c r="K26" s="60"/>
    </row>
    <row r="27" spans="1:11" x14ac:dyDescent="0.25">
      <c r="A27" s="17"/>
      <c r="B27" s="17"/>
      <c r="C27" s="17"/>
      <c r="D27" s="17"/>
      <c r="E27" s="17"/>
      <c r="F27" s="17"/>
      <c r="G27" s="17"/>
      <c r="H27" s="60"/>
      <c r="I27" s="60"/>
      <c r="J27" s="60"/>
      <c r="K27" s="60"/>
    </row>
    <row r="28" spans="1:11" x14ac:dyDescent="0.25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</row>
    <row r="29" spans="1:11" x14ac:dyDescent="0.25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</row>
    <row r="30" spans="1:11" x14ac:dyDescent="0.25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</row>
    <row r="31" spans="1:11" x14ac:dyDescent="0.25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</row>
    <row r="32" spans="1:11" x14ac:dyDescent="0.25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</row>
    <row r="33" spans="1:11" x14ac:dyDescent="0.25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</row>
    <row r="34" spans="1:11" x14ac:dyDescent="0.25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</row>
  </sheetData>
  <mergeCells count="9">
    <mergeCell ref="A19:D19"/>
    <mergeCell ref="A26:C26"/>
    <mergeCell ref="A2:G2"/>
    <mergeCell ref="A12:G12"/>
    <mergeCell ref="A1:G1"/>
    <mergeCell ref="A3:G3"/>
    <mergeCell ref="A9:G9"/>
    <mergeCell ref="A17:D17"/>
    <mergeCell ref="A14:D1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3</vt:i4>
      </vt:variant>
    </vt:vector>
  </HeadingPairs>
  <TitlesOfParts>
    <vt:vector size="8" baseType="lpstr">
      <vt:lpstr>6 Aufgabenstellung 1</vt:lpstr>
      <vt:lpstr>6.1.1  Lösungstabelle</vt:lpstr>
      <vt:lpstr>6.1.2 Kapitaldienst</vt:lpstr>
      <vt:lpstr>6.1.3 Finanzplanung</vt:lpstr>
      <vt:lpstr> 6.1.4 Lös-Aufgabenstellung 1</vt:lpstr>
      <vt:lpstr>'6 Aufgabenstellung 1'!Druckbereich</vt:lpstr>
      <vt:lpstr>'6.1.1  Lösungstabelle'!Druckbereich</vt:lpstr>
      <vt:lpstr>'6.1.3 Finanzplanung'!Druckbereich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roman.eibensteiner</dc:creator>
  <cp:lastModifiedBy>Eibensteiner  Roman</cp:lastModifiedBy>
  <cp:lastPrinted>2015-11-13T09:11:43Z</cp:lastPrinted>
  <dcterms:created xsi:type="dcterms:W3CDTF">2015-08-28T08:45:14Z</dcterms:created>
  <dcterms:modified xsi:type="dcterms:W3CDTF">2015-11-16T13:32:31Z</dcterms:modified>
</cp:coreProperties>
</file>